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d5e9ca1a0b3fc1/"/>
    </mc:Choice>
  </mc:AlternateContent>
  <xr:revisionPtr revIDLastSave="3662" documentId="8_{F932FCE7-BE54-4F44-BC2B-F22902CC1B82}" xr6:coauthVersionLast="47" xr6:coauthVersionMax="47" xr10:uidLastSave="{95B4AE92-21DC-4032-88A7-C03D4DD6E189}"/>
  <bookViews>
    <workbookView xWindow="-108" yWindow="-108" windowWidth="23256" windowHeight="12456" tabRatio="847" firstSheet="9" activeTab="18" xr2:uid="{00000000-000D-0000-FFFF-FFFF00000000}"/>
  </bookViews>
  <sheets>
    <sheet name="Comp Detail" sheetId="140" r:id="rId1"/>
    <sheet name="IND Adv" sheetId="125" r:id="rId2"/>
    <sheet name="IND Int" sheetId="141" r:id="rId3"/>
    <sheet name="IND Nov" sheetId="142" r:id="rId4"/>
    <sheet name="IND PreNov" sheetId="186" r:id="rId5"/>
    <sheet name="IND Prelim Fri" sheetId="196" r:id="rId6"/>
    <sheet name="IND Prelim Sat" sheetId="206" r:id="rId7"/>
    <sheet name="IND Prelim Sun" sheetId="211" r:id="rId8"/>
    <sheet name="IND Intro Comp" sheetId="207" r:id="rId9"/>
    <sheet name="Ind Intro Free" sheetId="208" r:id="rId10"/>
    <sheet name="Lungers Canter" sheetId="209" r:id="rId11"/>
    <sheet name="Lungers Walk" sheetId="210" r:id="rId12"/>
    <sheet name="PDD Walk" sheetId="152" r:id="rId13"/>
    <sheet name="SQ Prelim Comp" sheetId="102" r:id="rId14"/>
    <sheet name="SQ Prelim Free" sheetId="195" r:id="rId15"/>
    <sheet name="Barrel PDD A" sheetId="213" r:id="rId16"/>
    <sheet name="Barrel PDD B" sheetId="214" r:id="rId17"/>
    <sheet name="Barrel PDD C" sheetId="215" r:id="rId18"/>
    <sheet name="Barrel Sq" sheetId="212" r:id="rId19"/>
  </sheets>
  <definedNames>
    <definedName name="_xlnm.Print_Area" localSheetId="15">'Barrel PDD A'!$O:$R</definedName>
    <definedName name="_xlnm.Print_Area" localSheetId="16">'Barrel PDD B'!$O:$R</definedName>
    <definedName name="_xlnm.Print_Area" localSheetId="17">'Barrel PDD C'!$O:$R</definedName>
    <definedName name="_xlnm.Print_Area" localSheetId="18">'Barrel Sq'!$Q:$T</definedName>
    <definedName name="_xlnm.Print_Area" localSheetId="1">'IND Adv'!$FB:$FF</definedName>
    <definedName name="_xlnm.Print_Area" localSheetId="2">'IND Int'!$CY:$DC</definedName>
    <definedName name="_xlnm.Print_Area" localSheetId="8">'IND Intro Comp'!$AP:$AU</definedName>
    <definedName name="_xlnm.Print_Area" localSheetId="9">'Ind Intro Free'!$AI:$AN</definedName>
    <definedName name="_xlnm.Print_Area" localSheetId="3">'IND Nov'!$BT:$CB</definedName>
    <definedName name="_xlnm.Print_Area" localSheetId="5">'IND Prelim Fri'!$BQ:$BY</definedName>
    <definedName name="_xlnm.Print_Area" localSheetId="6">'IND Prelim Sat'!$BQ:$BY</definedName>
    <definedName name="_xlnm.Print_Area" localSheetId="7">'IND Prelim Sun'!$BQ:$BY</definedName>
    <definedName name="_xlnm.Print_Area" localSheetId="4">'IND PreNov'!$BV:$CD</definedName>
    <definedName name="_xlnm.Print_Area" localSheetId="10">'Lungers Canter'!$S:$W</definedName>
    <definedName name="_xlnm.Print_Area" localSheetId="11">'Lungers Walk'!$S:$W</definedName>
    <definedName name="_xlnm.Print_Area" localSheetId="12">'PDD Walk'!$AH:$AL</definedName>
    <definedName name="_xlnm.Print_Area" localSheetId="13">'SQ Prelim Comp'!$AQ:$AW</definedName>
    <definedName name="_xlnm.Print_Area" localSheetId="14">'SQ Prelim Free'!$AH:$AN</definedName>
    <definedName name="_xlnm.Print_Titles" localSheetId="15">'Barrel PDD A'!$A:$C,'Barrel PDD A'!$1:$7</definedName>
    <definedName name="_xlnm.Print_Titles" localSheetId="16">'Barrel PDD B'!$A:$C,'Barrel PDD B'!$1:$7</definedName>
    <definedName name="_xlnm.Print_Titles" localSheetId="17">'Barrel PDD C'!$A:$C,'Barrel PDD C'!$1:$5</definedName>
    <definedName name="_xlnm.Print_Titles" localSheetId="18">'Barrel Sq'!$A:$C,'Barrel Sq'!$1:$8</definedName>
    <definedName name="_xlnm.Print_Titles" localSheetId="1">'IND Adv'!$A:$E,'IND Adv'!$1:$9</definedName>
    <definedName name="_xlnm.Print_Titles" localSheetId="2">'IND Int'!$A:$E,'IND Int'!$1:$4</definedName>
    <definedName name="_xlnm.Print_Titles" localSheetId="8">'IND Intro Comp'!$A:$E,'IND Intro Comp'!$1:$7</definedName>
    <definedName name="_xlnm.Print_Titles" localSheetId="9">'Ind Intro Free'!$A:$E,'Ind Intro Free'!$1:$8</definedName>
    <definedName name="_xlnm.Print_Titles" localSheetId="3">'IND Nov'!$A:$E,'IND Nov'!$1:$4</definedName>
    <definedName name="_xlnm.Print_Titles" localSheetId="5">'IND Prelim Fri'!$A:$E,'IND Prelim Fri'!$1:$6</definedName>
    <definedName name="_xlnm.Print_Titles" localSheetId="6">'IND Prelim Sat'!$A:$E,'IND Prelim Sat'!$1:$6</definedName>
    <definedName name="_xlnm.Print_Titles" localSheetId="7">'IND Prelim Sun'!$A:$E,'IND Prelim Sun'!$1:$6</definedName>
    <definedName name="_xlnm.Print_Titles" localSheetId="4">'IND PreNov'!$A:$E,'IND PreNov'!$1:$7</definedName>
    <definedName name="_xlnm.Print_Titles" localSheetId="10">'Lungers Canter'!$A:$E,'Lungers Canter'!$1:$7</definedName>
    <definedName name="_xlnm.Print_Titles" localSheetId="11">'Lungers Walk'!$A:$E,'Lungers Walk'!$1:$7</definedName>
    <definedName name="_xlnm.Print_Titles" localSheetId="12">'PDD Walk'!$A:$E,'PDD Walk'!$1:$6</definedName>
    <definedName name="_xlnm.Print_Titles" localSheetId="13">'SQ Prelim Comp'!$A:$E,'SQ Prelim Comp'!$1:$7</definedName>
    <definedName name="_xlnm.Print_Titles" localSheetId="14">'SQ Prelim Free'!$A:$E,'SQ Prelim Free'!$1:$5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02" l="1"/>
  <c r="AN45" i="102"/>
  <c r="AN44" i="102"/>
  <c r="AN43" i="102"/>
  <c r="AN42" i="102"/>
  <c r="AN41" i="102"/>
  <c r="AN40" i="102"/>
  <c r="AN46" i="102" l="1"/>
  <c r="AO46" i="102" s="1"/>
  <c r="AS46" i="102" s="1"/>
  <c r="ET2" i="125" l="1"/>
  <c r="ET1" i="125"/>
  <c r="BU20" i="141"/>
  <c r="CI14" i="141"/>
  <c r="CK14" i="141" s="1"/>
  <c r="CD14" i="141"/>
  <c r="CF14" i="141" s="1"/>
  <c r="CU14" i="141" s="1"/>
  <c r="BW14" i="141"/>
  <c r="CT14" i="141" s="1"/>
  <c r="BU14" i="141"/>
  <c r="BQ14" i="141"/>
  <c r="BL14" i="141"/>
  <c r="BN14" i="141" s="1"/>
  <c r="BH14" i="141"/>
  <c r="BR14" i="141" s="1"/>
  <c r="CS14" i="141" s="1"/>
  <c r="CQ2" i="141"/>
  <c r="CQ1" i="141"/>
  <c r="P25" i="141"/>
  <c r="R25" i="141" s="1"/>
  <c r="AY14" i="141"/>
  <c r="AZ14" i="141"/>
  <c r="CP14" i="141" s="1"/>
  <c r="AO14" i="141"/>
  <c r="AP14" i="141"/>
  <c r="CO14" i="141" s="1"/>
  <c r="AE14" i="141"/>
  <c r="AF14" i="141" s="1"/>
  <c r="CN14" i="141" s="1"/>
  <c r="U14" i="141"/>
  <c r="P14" i="141"/>
  <c r="R14" i="141" s="1"/>
  <c r="L14" i="141"/>
  <c r="L18" i="141"/>
  <c r="CI15" i="141"/>
  <c r="CK15" i="141" s="1"/>
  <c r="CV15" i="141" s="1"/>
  <c r="CD15" i="141"/>
  <c r="CF15" i="141" s="1"/>
  <c r="CU15" i="141" s="1"/>
  <c r="BW15" i="141"/>
  <c r="CT15" i="141" s="1"/>
  <c r="BU15" i="141"/>
  <c r="BQ15" i="141"/>
  <c r="BL15" i="141"/>
  <c r="BN15" i="141" s="1"/>
  <c r="BH15" i="141"/>
  <c r="AY15" i="141"/>
  <c r="AZ15" i="141" s="1"/>
  <c r="CP15" i="141" s="1"/>
  <c r="AO15" i="141"/>
  <c r="AP15" i="141" s="1"/>
  <c r="CO15" i="141" s="1"/>
  <c r="AE15" i="141"/>
  <c r="AF15" i="141" s="1"/>
  <c r="CN15" i="141" s="1"/>
  <c r="U15" i="141"/>
  <c r="P15" i="141"/>
  <c r="R15" i="141" s="1"/>
  <c r="L15" i="141"/>
  <c r="CI25" i="141"/>
  <c r="CK25" i="141" s="1"/>
  <c r="CV25" i="141" s="1"/>
  <c r="CD25" i="141"/>
  <c r="CF25" i="141" s="1"/>
  <c r="CU25" i="141" s="1"/>
  <c r="BW25" i="141"/>
  <c r="CT25" i="141" s="1"/>
  <c r="BU25" i="141"/>
  <c r="BQ25" i="141"/>
  <c r="BL25" i="141"/>
  <c r="BN25" i="141" s="1"/>
  <c r="BH25" i="141"/>
  <c r="AY25" i="141"/>
  <c r="AZ25" i="141" s="1"/>
  <c r="CP25" i="141" s="1"/>
  <c r="AO25" i="141"/>
  <c r="AP25" i="141" s="1"/>
  <c r="CO25" i="141" s="1"/>
  <c r="AE25" i="141"/>
  <c r="AF25" i="141" s="1"/>
  <c r="CN25" i="141" s="1"/>
  <c r="U25" i="141"/>
  <c r="L25" i="141"/>
  <c r="CI24" i="141"/>
  <c r="CK24" i="141" s="1"/>
  <c r="CV24" i="141" s="1"/>
  <c r="CD24" i="141"/>
  <c r="CF24" i="141" s="1"/>
  <c r="CU24" i="141" s="1"/>
  <c r="BW24" i="141"/>
  <c r="CT24" i="141" s="1"/>
  <c r="BU24" i="141"/>
  <c r="BQ24" i="141"/>
  <c r="BL24" i="141"/>
  <c r="BN24" i="141" s="1"/>
  <c r="BH24" i="141"/>
  <c r="AY24" i="141"/>
  <c r="AZ24" i="141" s="1"/>
  <c r="CP24" i="141" s="1"/>
  <c r="AO24" i="141"/>
  <c r="AP24" i="141" s="1"/>
  <c r="CO24" i="141" s="1"/>
  <c r="AE24" i="141"/>
  <c r="AF24" i="141" s="1"/>
  <c r="CN24" i="141" s="1"/>
  <c r="U24" i="141"/>
  <c r="P24" i="141"/>
  <c r="R24" i="141" s="1"/>
  <c r="L24" i="141"/>
  <c r="CI13" i="141"/>
  <c r="CK13" i="141" s="1"/>
  <c r="CV13" i="141" s="1"/>
  <c r="CD13" i="141"/>
  <c r="CF13" i="141" s="1"/>
  <c r="CU13" i="141" s="1"/>
  <c r="BW13" i="141"/>
  <c r="CT13" i="141" s="1"/>
  <c r="BU13" i="141"/>
  <c r="BQ13" i="141"/>
  <c r="BL13" i="141"/>
  <c r="BN13" i="141" s="1"/>
  <c r="BH13" i="141"/>
  <c r="AY13" i="141"/>
  <c r="AZ13" i="141" s="1"/>
  <c r="CP13" i="141" s="1"/>
  <c r="AO13" i="141"/>
  <c r="AP13" i="141" s="1"/>
  <c r="CO13" i="141" s="1"/>
  <c r="AE13" i="141"/>
  <c r="AF13" i="141" s="1"/>
  <c r="CN13" i="141" s="1"/>
  <c r="U13" i="141"/>
  <c r="P13" i="141"/>
  <c r="R13" i="141" s="1"/>
  <c r="L13" i="141"/>
  <c r="M21" i="215"/>
  <c r="I21" i="215"/>
  <c r="O21" i="215" s="1"/>
  <c r="M19" i="215"/>
  <c r="I19" i="215"/>
  <c r="O19" i="215" s="1"/>
  <c r="M17" i="215"/>
  <c r="I17" i="215"/>
  <c r="O17" i="215" s="1"/>
  <c r="M15" i="215"/>
  <c r="I15" i="215"/>
  <c r="O15" i="215" s="1"/>
  <c r="M13" i="215"/>
  <c r="I13" i="215"/>
  <c r="O13" i="215" s="1"/>
  <c r="L7" i="215"/>
  <c r="F7" i="215"/>
  <c r="A3" i="215"/>
  <c r="R2" i="215"/>
  <c r="R1" i="215"/>
  <c r="A1" i="215"/>
  <c r="M21" i="214"/>
  <c r="I21" i="214"/>
  <c r="O21" i="214" s="1"/>
  <c r="M19" i="214"/>
  <c r="I19" i="214"/>
  <c r="O19" i="214" s="1"/>
  <c r="M17" i="214"/>
  <c r="I17" i="214"/>
  <c r="O17" i="214" s="1"/>
  <c r="M15" i="214"/>
  <c r="I15" i="214"/>
  <c r="O15" i="214" s="1"/>
  <c r="M13" i="214"/>
  <c r="I13" i="214"/>
  <c r="O13" i="214" s="1"/>
  <c r="L7" i="214"/>
  <c r="F7" i="214"/>
  <c r="A3" i="214"/>
  <c r="R2" i="214"/>
  <c r="R1" i="214"/>
  <c r="A1" i="214"/>
  <c r="M13" i="213"/>
  <c r="I13" i="213"/>
  <c r="O13" i="213" s="1"/>
  <c r="BX12" i="196"/>
  <c r="V24" i="141" l="1"/>
  <c r="BR24" i="141"/>
  <c r="CS24" i="141" s="1"/>
  <c r="BR25" i="141"/>
  <c r="CW25" i="141" s="1"/>
  <c r="CZ25" i="141" s="1"/>
  <c r="CW14" i="141"/>
  <c r="CZ14" i="141" s="1"/>
  <c r="BR15" i="141"/>
  <c r="CW15" i="141" s="1"/>
  <c r="CZ15" i="141" s="1"/>
  <c r="CV14" i="141"/>
  <c r="V15" i="141"/>
  <c r="CM15" i="141" s="1"/>
  <c r="V25" i="141"/>
  <c r="CQ25" i="141" s="1"/>
  <c r="V14" i="141"/>
  <c r="CQ24" i="141"/>
  <c r="CM24" i="141"/>
  <c r="CW24" i="141"/>
  <c r="CZ24" i="141" s="1"/>
  <c r="BR13" i="141"/>
  <c r="V13" i="141"/>
  <c r="Q21" i="215"/>
  <c r="Q13" i="215"/>
  <c r="Q15" i="215"/>
  <c r="P21" i="215"/>
  <c r="P13" i="215"/>
  <c r="Q19" i="215"/>
  <c r="Q17" i="215"/>
  <c r="Q17" i="214"/>
  <c r="Q21" i="214"/>
  <c r="Q13" i="214"/>
  <c r="Q19" i="214"/>
  <c r="P17" i="214"/>
  <c r="Q15" i="214"/>
  <c r="P15" i="215"/>
  <c r="P17" i="215"/>
  <c r="P19" i="215"/>
  <c r="P19" i="214"/>
  <c r="P13" i="214"/>
  <c r="P21" i="214"/>
  <c r="P15" i="214"/>
  <c r="Q13" i="213"/>
  <c r="P13" i="213"/>
  <c r="EA12" i="125"/>
  <c r="DU12" i="125"/>
  <c r="DW12" i="125" s="1"/>
  <c r="EX12" i="125" s="1"/>
  <c r="DL12" i="125"/>
  <c r="DN12" i="125" s="1"/>
  <c r="EW12" i="125" s="1"/>
  <c r="DG12" i="125"/>
  <c r="DB12" i="125"/>
  <c r="DD12" i="125" s="1"/>
  <c r="CX12" i="125"/>
  <c r="CN12" i="125"/>
  <c r="CP12" i="125" s="1"/>
  <c r="EN12" i="125" s="1"/>
  <c r="CH12" i="125"/>
  <c r="CJ12" i="125" s="1"/>
  <c r="EM12" i="125" s="1"/>
  <c r="BY12" i="125"/>
  <c r="CA12" i="125" s="1"/>
  <c r="EL12" i="125" s="1"/>
  <c r="BT12" i="125"/>
  <c r="BO12" i="125"/>
  <c r="BQ12" i="125" s="1"/>
  <c r="BK12" i="125"/>
  <c r="BB12" i="125"/>
  <c r="BC12" i="125" s="1"/>
  <c r="AQ12" i="125"/>
  <c r="AR12" i="125" s="1"/>
  <c r="EG12" i="125" s="1"/>
  <c r="AF12" i="125"/>
  <c r="AG12" i="125" s="1"/>
  <c r="EF12" i="125" s="1"/>
  <c r="U12" i="125"/>
  <c r="P12" i="125"/>
  <c r="R12" i="125" s="1"/>
  <c r="L12" i="125"/>
  <c r="EA13" i="125"/>
  <c r="DU13" i="125"/>
  <c r="DW13" i="125" s="1"/>
  <c r="EX13" i="125" s="1"/>
  <c r="DL13" i="125"/>
  <c r="DN13" i="125" s="1"/>
  <c r="EW13" i="125" s="1"/>
  <c r="DG13" i="125"/>
  <c r="DB13" i="125"/>
  <c r="DD13" i="125" s="1"/>
  <c r="CX13" i="125"/>
  <c r="CN13" i="125"/>
  <c r="CP13" i="125" s="1"/>
  <c r="EN13" i="125" s="1"/>
  <c r="CH13" i="125"/>
  <c r="CJ13" i="125" s="1"/>
  <c r="EM13" i="125" s="1"/>
  <c r="BY13" i="125"/>
  <c r="CA13" i="125" s="1"/>
  <c r="EL13" i="125" s="1"/>
  <c r="BT13" i="125"/>
  <c r="BO13" i="125"/>
  <c r="BQ13" i="125" s="1"/>
  <c r="BK13" i="125"/>
  <c r="BB13" i="125"/>
  <c r="BC13" i="125" s="1"/>
  <c r="AQ13" i="125"/>
  <c r="AR13" i="125" s="1"/>
  <c r="EG13" i="125" s="1"/>
  <c r="AF13" i="125"/>
  <c r="AG13" i="125" s="1"/>
  <c r="EF13" i="125" s="1"/>
  <c r="U13" i="125"/>
  <c r="P13" i="125"/>
  <c r="R13" i="125" s="1"/>
  <c r="L13" i="125"/>
  <c r="FF2" i="125"/>
  <c r="FF1" i="125"/>
  <c r="FC13" i="125" l="1"/>
  <c r="EC13" i="125"/>
  <c r="EY13" i="125" s="1"/>
  <c r="EC12" i="125"/>
  <c r="EY12" i="125" s="1"/>
  <c r="CQ15" i="141"/>
  <c r="CS25" i="141"/>
  <c r="CQ14" i="141"/>
  <c r="CM14" i="141"/>
  <c r="CS15" i="141"/>
  <c r="BU13" i="125"/>
  <c r="EK13" i="125" s="1"/>
  <c r="EO13" i="125" s="1"/>
  <c r="ER13" i="125" s="1"/>
  <c r="V12" i="125"/>
  <c r="EE12" i="125" s="1"/>
  <c r="DH12" i="125"/>
  <c r="EV12" i="125" s="1"/>
  <c r="CM25" i="141"/>
  <c r="DB15" i="141"/>
  <c r="CY15" i="141"/>
  <c r="CY25" i="141"/>
  <c r="DB25" i="141"/>
  <c r="CY24" i="141"/>
  <c r="DB24" i="141"/>
  <c r="CM13" i="141"/>
  <c r="CQ13" i="141"/>
  <c r="CS13" i="141"/>
  <c r="CW13" i="141"/>
  <c r="CZ13" i="141" s="1"/>
  <c r="V13" i="125"/>
  <c r="EE13" i="125" s="1"/>
  <c r="EI13" i="125" s="1"/>
  <c r="EH12" i="125"/>
  <c r="FC12" i="125"/>
  <c r="DH13" i="125"/>
  <c r="EV13" i="125" s="1"/>
  <c r="BU12" i="125"/>
  <c r="EK12" i="125" s="1"/>
  <c r="EO12" i="125" s="1"/>
  <c r="ER12" i="125" s="1"/>
  <c r="EH13" i="125"/>
  <c r="EZ12" i="125" l="1"/>
  <c r="FD12" i="125" s="1"/>
  <c r="EI12" i="125"/>
  <c r="EZ13" i="125"/>
  <c r="FD13" i="125" s="1"/>
  <c r="CY14" i="141"/>
  <c r="DB14" i="141"/>
  <c r="EQ13" i="125"/>
  <c r="ES13" i="125" s="1"/>
  <c r="EQ12" i="125"/>
  <c r="DB13" i="141"/>
  <c r="CY13" i="141"/>
  <c r="DZ7" i="125"/>
  <c r="DR7" i="125"/>
  <c r="DK7" i="125"/>
  <c r="CS7" i="125"/>
  <c r="CM7" i="125"/>
  <c r="CE7" i="125"/>
  <c r="BX7" i="125"/>
  <c r="BF7" i="125"/>
  <c r="CX14" i="125"/>
  <c r="DB14" i="125"/>
  <c r="DD14" i="125" s="1"/>
  <c r="DG14" i="125"/>
  <c r="DL14" i="125"/>
  <c r="DN14" i="125"/>
  <c r="EW14" i="125" s="1"/>
  <c r="DU14" i="125"/>
  <c r="DW14" i="125" s="1"/>
  <c r="EX14" i="125" s="1"/>
  <c r="EA14" i="125"/>
  <c r="K11" i="196"/>
  <c r="N11" i="196"/>
  <c r="Q11" i="196"/>
  <c r="Y11" i="196"/>
  <c r="AB11" i="196"/>
  <c r="AE11" i="196"/>
  <c r="AP11" i="196"/>
  <c r="AQ11" i="196" s="1"/>
  <c r="AU11" i="196"/>
  <c r="BE11" i="196"/>
  <c r="BF11" i="196"/>
  <c r="BM11" i="196"/>
  <c r="BO11" i="196" s="1"/>
  <c r="L25" i="195"/>
  <c r="L39" i="195"/>
  <c r="L32" i="195"/>
  <c r="L18" i="195"/>
  <c r="L39" i="102"/>
  <c r="L25" i="102"/>
  <c r="L18" i="102"/>
  <c r="L32" i="102"/>
  <c r="L46" i="102"/>
  <c r="L12" i="152"/>
  <c r="L18" i="152"/>
  <c r="L16" i="152"/>
  <c r="L14" i="152"/>
  <c r="L12" i="208"/>
  <c r="K11" i="207"/>
  <c r="Y12" i="211"/>
  <c r="Y13" i="211"/>
  <c r="Y11" i="211"/>
  <c r="K12" i="211"/>
  <c r="K13" i="211"/>
  <c r="K11" i="211"/>
  <c r="Y12" i="206"/>
  <c r="Y13" i="206"/>
  <c r="Y15" i="206"/>
  <c r="Y11" i="206"/>
  <c r="Y16" i="206"/>
  <c r="Y14" i="206"/>
  <c r="K12" i="206"/>
  <c r="K13" i="206"/>
  <c r="K15" i="206"/>
  <c r="K11" i="206"/>
  <c r="K16" i="206"/>
  <c r="K14" i="206"/>
  <c r="K12" i="196"/>
  <c r="K13" i="196"/>
  <c r="Y12" i="196"/>
  <c r="Y13" i="196"/>
  <c r="AC18" i="186"/>
  <c r="AC14" i="186"/>
  <c r="AC15" i="186"/>
  <c r="AC17" i="186"/>
  <c r="AC16" i="186"/>
  <c r="AC13" i="186"/>
  <c r="AC14" i="142"/>
  <c r="AC15" i="142"/>
  <c r="AC18" i="142"/>
  <c r="AC13" i="142"/>
  <c r="AC16" i="142"/>
  <c r="AC12" i="142"/>
  <c r="AC20" i="142"/>
  <c r="AC19" i="142"/>
  <c r="AC17" i="142"/>
  <c r="A3" i="212"/>
  <c r="A1" i="212"/>
  <c r="O18" i="212"/>
  <c r="R18" i="212" s="1"/>
  <c r="I18" i="212"/>
  <c r="K18" i="212" s="1"/>
  <c r="O32" i="212"/>
  <c r="R32" i="212" s="1"/>
  <c r="I32" i="212"/>
  <c r="Q32" i="212" s="1"/>
  <c r="S32" i="212" s="1"/>
  <c r="O25" i="212"/>
  <c r="R25" i="212" s="1"/>
  <c r="I25" i="212"/>
  <c r="K25" i="212" s="1"/>
  <c r="O39" i="212"/>
  <c r="R39" i="212" s="1"/>
  <c r="I39" i="212"/>
  <c r="Q39" i="212" s="1"/>
  <c r="O46" i="212"/>
  <c r="R46" i="212" s="1"/>
  <c r="I46" i="212"/>
  <c r="K46" i="212" s="1"/>
  <c r="N7" i="212"/>
  <c r="F7" i="212"/>
  <c r="T2" i="212"/>
  <c r="T1" i="212"/>
  <c r="S39" i="212" l="1"/>
  <c r="FB12" i="125"/>
  <c r="ES12" i="125"/>
  <c r="FE12" i="125"/>
  <c r="FE13" i="125"/>
  <c r="EC14" i="125"/>
  <c r="EY14" i="125" s="1"/>
  <c r="FB13" i="125"/>
  <c r="DH14" i="125"/>
  <c r="EV14" i="125" s="1"/>
  <c r="EZ14" i="125" s="1"/>
  <c r="FD14" i="125" s="1"/>
  <c r="BS11" i="196"/>
  <c r="BR11" i="196"/>
  <c r="AF11" i="196"/>
  <c r="BV11" i="196"/>
  <c r="R11" i="196"/>
  <c r="BT11" i="196" s="1"/>
  <c r="Q25" i="212"/>
  <c r="S25" i="212" s="1"/>
  <c r="Q18" i="212"/>
  <c r="Q46" i="212"/>
  <c r="S46" i="212" s="1"/>
  <c r="S18" i="212"/>
  <c r="K39" i="212"/>
  <c r="K32" i="212"/>
  <c r="BQ11" i="196" l="1"/>
  <c r="BX11" i="196"/>
  <c r="M19" i="213"/>
  <c r="P19" i="213" s="1"/>
  <c r="I19" i="213"/>
  <c r="O19" i="213" s="1"/>
  <c r="M15" i="213"/>
  <c r="P15" i="213" s="1"/>
  <c r="I15" i="213"/>
  <c r="M17" i="213"/>
  <c r="P17" i="213" s="1"/>
  <c r="I17" i="213"/>
  <c r="M21" i="213"/>
  <c r="I21" i="213"/>
  <c r="O21" i="213" s="1"/>
  <c r="A3" i="213"/>
  <c r="A1" i="213"/>
  <c r="L7" i="213"/>
  <c r="F7" i="213"/>
  <c r="R2" i="213"/>
  <c r="R1" i="213"/>
  <c r="AD25" i="195"/>
  <c r="AF25" i="195" s="1"/>
  <c r="AJ25" i="195" s="1"/>
  <c r="W25" i="195"/>
  <c r="AI25" i="195" s="1"/>
  <c r="R25" i="195"/>
  <c r="O25" i="195"/>
  <c r="S25" i="195" s="1"/>
  <c r="AH25" i="195" s="1"/>
  <c r="AL25" i="195" s="1"/>
  <c r="AD39" i="195"/>
  <c r="AF39" i="195" s="1"/>
  <c r="AJ39" i="195" s="1"/>
  <c r="W39" i="195"/>
  <c r="AI39" i="195" s="1"/>
  <c r="R39" i="195"/>
  <c r="O39" i="195"/>
  <c r="AD32" i="195"/>
  <c r="AF32" i="195" s="1"/>
  <c r="AJ32" i="195" s="1"/>
  <c r="W32" i="195"/>
  <c r="AI32" i="195" s="1"/>
  <c r="R32" i="195"/>
  <c r="O32" i="195"/>
  <c r="R39" i="102"/>
  <c r="O39" i="102"/>
  <c r="S39" i="102" s="1"/>
  <c r="AN38" i="102"/>
  <c r="AC38" i="102"/>
  <c r="AN37" i="102"/>
  <c r="AC37" i="102"/>
  <c r="AN36" i="102"/>
  <c r="AC36" i="102"/>
  <c r="AN35" i="102"/>
  <c r="AC35" i="102"/>
  <c r="AN34" i="102"/>
  <c r="AC34" i="102"/>
  <c r="AN33" i="102"/>
  <c r="AC33" i="102"/>
  <c r="R25" i="102"/>
  <c r="O25" i="102"/>
  <c r="AN24" i="102"/>
  <c r="AC24" i="102"/>
  <c r="AN23" i="102"/>
  <c r="AC23" i="102"/>
  <c r="AN22" i="102"/>
  <c r="AC22" i="102"/>
  <c r="AN21" i="102"/>
  <c r="AC21" i="102"/>
  <c r="AN20" i="102"/>
  <c r="AC20" i="102"/>
  <c r="AN19" i="102"/>
  <c r="AC19" i="102"/>
  <c r="R18" i="102"/>
  <c r="O18" i="102"/>
  <c r="S18" i="102" s="1"/>
  <c r="AQ18" i="102" s="1"/>
  <c r="AN17" i="102"/>
  <c r="AC17" i="102"/>
  <c r="AN16" i="102"/>
  <c r="AC16" i="102"/>
  <c r="AN15" i="102"/>
  <c r="AC15" i="102"/>
  <c r="AN14" i="102"/>
  <c r="AC14" i="102"/>
  <c r="AN13" i="102"/>
  <c r="AC13" i="102"/>
  <c r="AN12" i="102"/>
  <c r="AC12" i="102"/>
  <c r="R32" i="102"/>
  <c r="O32" i="102"/>
  <c r="S32" i="102" s="1"/>
  <c r="AQ32" i="102" s="1"/>
  <c r="AN31" i="102"/>
  <c r="AC31" i="102"/>
  <c r="AN30" i="102"/>
  <c r="AC30" i="102"/>
  <c r="AN29" i="102"/>
  <c r="AC29" i="102"/>
  <c r="AN28" i="102"/>
  <c r="AC28" i="102"/>
  <c r="AN27" i="102"/>
  <c r="AC27" i="102"/>
  <c r="AN26" i="102"/>
  <c r="AC26" i="102"/>
  <c r="BM12" i="211"/>
  <c r="BO12" i="211" s="1"/>
  <c r="BE12" i="211"/>
  <c r="BF12" i="211" s="1"/>
  <c r="AU12" i="211"/>
  <c r="AP12" i="211"/>
  <c r="AQ12" i="211" s="1"/>
  <c r="BR12" i="211" s="1"/>
  <c r="AE12" i="211"/>
  <c r="AB12" i="211"/>
  <c r="AF12" i="211" s="1"/>
  <c r="Q12" i="211"/>
  <c r="N12" i="211"/>
  <c r="R12" i="211" s="1"/>
  <c r="BM13" i="211"/>
  <c r="BO13" i="211" s="1"/>
  <c r="BE13" i="211"/>
  <c r="BF13" i="211" s="1"/>
  <c r="AU13" i="211"/>
  <c r="AP13" i="211"/>
  <c r="AQ13" i="211" s="1"/>
  <c r="BR13" i="211" s="1"/>
  <c r="AE13" i="211"/>
  <c r="AB13" i="211"/>
  <c r="Q13" i="211"/>
  <c r="N13" i="211"/>
  <c r="R13" i="211" s="1"/>
  <c r="BM11" i="211"/>
  <c r="BO11" i="211" s="1"/>
  <c r="BE11" i="211"/>
  <c r="BF11" i="211" s="1"/>
  <c r="AU11" i="211"/>
  <c r="AP11" i="211"/>
  <c r="AQ11" i="211" s="1"/>
  <c r="AE11" i="211"/>
  <c r="AB11" i="211"/>
  <c r="AF11" i="211" s="1"/>
  <c r="Q11" i="211"/>
  <c r="N11" i="211"/>
  <c r="R11" i="211" s="1"/>
  <c r="BJ6" i="211"/>
  <c r="AX6" i="211"/>
  <c r="AT6" i="211"/>
  <c r="AI6" i="211"/>
  <c r="U6" i="211"/>
  <c r="G6" i="211"/>
  <c r="A3" i="211"/>
  <c r="BY2" i="211"/>
  <c r="BY1" i="211"/>
  <c r="A1" i="211"/>
  <c r="Q14" i="210"/>
  <c r="U14" i="210" s="1"/>
  <c r="M14" i="210"/>
  <c r="T14" i="210" s="1"/>
  <c r="I14" i="210"/>
  <c r="S14" i="210" s="1"/>
  <c r="O9" i="210"/>
  <c r="A3" i="210"/>
  <c r="A1" i="210"/>
  <c r="K9" i="210"/>
  <c r="G9" i="210"/>
  <c r="W2" i="210"/>
  <c r="W1" i="210"/>
  <c r="O9" i="209"/>
  <c r="Q14" i="209"/>
  <c r="U14" i="209" s="1"/>
  <c r="M14" i="209"/>
  <c r="T14" i="209" s="1"/>
  <c r="I14" i="209"/>
  <c r="S14" i="209" s="1"/>
  <c r="A3" i="209"/>
  <c r="A1" i="209"/>
  <c r="K9" i="209"/>
  <c r="G9" i="209"/>
  <c r="W2" i="209"/>
  <c r="W1" i="209"/>
  <c r="A3" i="208"/>
  <c r="A1" i="208"/>
  <c r="AE12" i="208"/>
  <c r="AG12" i="208" s="1"/>
  <c r="AK12" i="208" s="1"/>
  <c r="V12" i="208"/>
  <c r="X12" i="208" s="1"/>
  <c r="AJ12" i="208" s="1"/>
  <c r="R12" i="208"/>
  <c r="O12" i="208"/>
  <c r="AB7" i="208"/>
  <c r="V7" i="208"/>
  <c r="H7" i="208"/>
  <c r="AN2" i="208"/>
  <c r="AN1" i="208"/>
  <c r="A3" i="207"/>
  <c r="A1" i="207"/>
  <c r="AM11" i="207"/>
  <c r="AN11" i="207" s="1"/>
  <c r="AR11" i="207" s="1"/>
  <c r="AB11" i="207"/>
  <c r="AC11" i="207" s="1"/>
  <c r="AQ11" i="207" s="1"/>
  <c r="Q11" i="207"/>
  <c r="N11" i="207"/>
  <c r="AF6" i="207"/>
  <c r="U6" i="207"/>
  <c r="G6" i="207"/>
  <c r="AU2" i="207"/>
  <c r="AU1" i="207"/>
  <c r="AD12" i="152"/>
  <c r="AF12" i="152" s="1"/>
  <c r="AJ12" i="152" s="1"/>
  <c r="W12" i="152"/>
  <c r="AI12" i="152" s="1"/>
  <c r="R12" i="152"/>
  <c r="O12" i="152"/>
  <c r="S12" i="152" s="1"/>
  <c r="AH12" i="152"/>
  <c r="AD18" i="152"/>
  <c r="AF18" i="152" s="1"/>
  <c r="AJ18" i="152" s="1"/>
  <c r="W18" i="152"/>
  <c r="AI18" i="152" s="1"/>
  <c r="R18" i="152"/>
  <c r="O18" i="152"/>
  <c r="S18" i="152" s="1"/>
  <c r="AH18" i="152"/>
  <c r="AD16" i="152"/>
  <c r="AF16" i="152" s="1"/>
  <c r="AJ16" i="152" s="1"/>
  <c r="W16" i="152"/>
  <c r="AI16" i="152" s="1"/>
  <c r="R16" i="152"/>
  <c r="O16" i="152"/>
  <c r="AD14" i="152"/>
  <c r="AF14" i="152" s="1"/>
  <c r="AJ14" i="152" s="1"/>
  <c r="W14" i="152"/>
  <c r="AI14" i="152" s="1"/>
  <c r="R14" i="152"/>
  <c r="O14" i="152"/>
  <c r="A3" i="152"/>
  <c r="A1" i="152"/>
  <c r="AA5" i="152"/>
  <c r="V5" i="152"/>
  <c r="H5" i="152"/>
  <c r="AL2" i="152"/>
  <c r="AL1" i="152"/>
  <c r="BM12" i="206"/>
  <c r="BO12" i="206" s="1"/>
  <c r="BE12" i="206"/>
  <c r="BF12" i="206" s="1"/>
  <c r="AU12" i="206"/>
  <c r="AP12" i="206"/>
  <c r="AQ12" i="206" s="1"/>
  <c r="AE12" i="206"/>
  <c r="AB12" i="206"/>
  <c r="AF12" i="206" s="1"/>
  <c r="Q12" i="206"/>
  <c r="N12" i="206"/>
  <c r="R12" i="206" s="1"/>
  <c r="BM13" i="206"/>
  <c r="BO13" i="206" s="1"/>
  <c r="BE13" i="206"/>
  <c r="BF13" i="206" s="1"/>
  <c r="AU13" i="206"/>
  <c r="AP13" i="206"/>
  <c r="AQ13" i="206" s="1"/>
  <c r="AE13" i="206"/>
  <c r="AB13" i="206"/>
  <c r="Q13" i="206"/>
  <c r="N13" i="206"/>
  <c r="BM15" i="206"/>
  <c r="BO15" i="206" s="1"/>
  <c r="BE15" i="206"/>
  <c r="BF15" i="206" s="1"/>
  <c r="BS15" i="206" s="1"/>
  <c r="AU15" i="206"/>
  <c r="AP15" i="206"/>
  <c r="AQ15" i="206" s="1"/>
  <c r="AE15" i="206"/>
  <c r="AB15" i="206"/>
  <c r="AF15" i="206" s="1"/>
  <c r="Q15" i="206"/>
  <c r="N15" i="206"/>
  <c r="R15" i="206" s="1"/>
  <c r="BM11" i="206"/>
  <c r="BO11" i="206" s="1"/>
  <c r="BE11" i="206"/>
  <c r="BF11" i="206" s="1"/>
  <c r="AU11" i="206"/>
  <c r="AP11" i="206"/>
  <c r="AQ11" i="206" s="1"/>
  <c r="AE11" i="206"/>
  <c r="AB11" i="206"/>
  <c r="AF11" i="206" s="1"/>
  <c r="Q11" i="206"/>
  <c r="N11" i="206"/>
  <c r="R11" i="206" s="1"/>
  <c r="BM16" i="206"/>
  <c r="BO16" i="206" s="1"/>
  <c r="BE16" i="206"/>
  <c r="BF16" i="206" s="1"/>
  <c r="BS16" i="206" s="1"/>
  <c r="AU16" i="206"/>
  <c r="AP16" i="206"/>
  <c r="AQ16" i="206" s="1"/>
  <c r="BR16" i="206" s="1"/>
  <c r="AE16" i="206"/>
  <c r="AB16" i="206"/>
  <c r="Q16" i="206"/>
  <c r="N16" i="206"/>
  <c r="BM14" i="206"/>
  <c r="BO14" i="206" s="1"/>
  <c r="BE14" i="206"/>
  <c r="BF14" i="206" s="1"/>
  <c r="AU14" i="206"/>
  <c r="AP14" i="206"/>
  <c r="AQ14" i="206" s="1"/>
  <c r="AE14" i="206"/>
  <c r="AB14" i="206"/>
  <c r="AF14" i="206" s="1"/>
  <c r="BV14" i="206" s="1"/>
  <c r="Q14" i="206"/>
  <c r="N14" i="206"/>
  <c r="R14" i="206" s="1"/>
  <c r="BM12" i="196"/>
  <c r="BO12" i="196" s="1"/>
  <c r="BE12" i="196"/>
  <c r="BF12" i="196" s="1"/>
  <c r="AU12" i="196"/>
  <c r="AP12" i="196"/>
  <c r="AQ12" i="196" s="1"/>
  <c r="AE12" i="196"/>
  <c r="AB12" i="196"/>
  <c r="Q12" i="196"/>
  <c r="N12" i="196"/>
  <c r="BJ6" i="206"/>
  <c r="AX6" i="206"/>
  <c r="AT6" i="206"/>
  <c r="AI6" i="206"/>
  <c r="U6" i="206"/>
  <c r="G6" i="206"/>
  <c r="A3" i="206"/>
  <c r="BY2" i="206"/>
  <c r="BY1" i="206"/>
  <c r="A1" i="206"/>
  <c r="A3" i="196"/>
  <c r="A1" i="196"/>
  <c r="BM13" i="196"/>
  <c r="BO13" i="196" s="1"/>
  <c r="BE13" i="196"/>
  <c r="BF13" i="196" s="1"/>
  <c r="AU13" i="196"/>
  <c r="AP13" i="196"/>
  <c r="AQ13" i="196" s="1"/>
  <c r="AE13" i="196"/>
  <c r="AB13" i="196"/>
  <c r="Q13" i="196"/>
  <c r="N13" i="196"/>
  <c r="BJ6" i="196"/>
  <c r="AX6" i="196"/>
  <c r="AT6" i="196"/>
  <c r="AI6" i="196"/>
  <c r="U6" i="196"/>
  <c r="G6" i="196"/>
  <c r="BY2" i="196"/>
  <c r="BY1" i="196"/>
  <c r="BR18" i="186"/>
  <c r="BT18" i="186" s="1"/>
  <c r="BJ18" i="186"/>
  <c r="BK18" i="186" s="1"/>
  <c r="AX18" i="186"/>
  <c r="AZ18" i="186" s="1"/>
  <c r="AT18" i="186"/>
  <c r="AU18" i="186" s="1"/>
  <c r="AI18" i="186"/>
  <c r="AF18" i="186"/>
  <c r="AJ18" i="186" s="1"/>
  <c r="P18" i="186"/>
  <c r="R18" i="186" s="1"/>
  <c r="L18" i="186"/>
  <c r="BR14" i="186"/>
  <c r="BT14" i="186" s="1"/>
  <c r="BJ14" i="186"/>
  <c r="BK14" i="186" s="1"/>
  <c r="BX14" i="186" s="1"/>
  <c r="AX14" i="186"/>
  <c r="AZ14" i="186" s="1"/>
  <c r="AT14" i="186"/>
  <c r="AU14" i="186" s="1"/>
  <c r="AI14" i="186"/>
  <c r="AF14" i="186"/>
  <c r="AJ14" i="186" s="1"/>
  <c r="U14" i="186"/>
  <c r="P14" i="186"/>
  <c r="R14" i="186" s="1"/>
  <c r="L14" i="186"/>
  <c r="BR15" i="186"/>
  <c r="BT15" i="186" s="1"/>
  <c r="BJ15" i="186"/>
  <c r="BK15" i="186" s="1"/>
  <c r="AX15" i="186"/>
  <c r="AZ15" i="186" s="1"/>
  <c r="AT15" i="186"/>
  <c r="AU15" i="186" s="1"/>
  <c r="AI15" i="186"/>
  <c r="AF15" i="186"/>
  <c r="AJ15" i="186" s="1"/>
  <c r="U15" i="186"/>
  <c r="P15" i="186"/>
  <c r="R15" i="186" s="1"/>
  <c r="L15" i="186"/>
  <c r="BR17" i="186"/>
  <c r="BT17" i="186" s="1"/>
  <c r="BJ17" i="186"/>
  <c r="BK17" i="186" s="1"/>
  <c r="AX17" i="186"/>
  <c r="AZ17" i="186" s="1"/>
  <c r="AT17" i="186"/>
  <c r="AU17" i="186" s="1"/>
  <c r="AI17" i="186"/>
  <c r="AF17" i="186"/>
  <c r="AJ17" i="186" s="1"/>
  <c r="U17" i="186"/>
  <c r="P17" i="186"/>
  <c r="R17" i="186" s="1"/>
  <c r="L17" i="186"/>
  <c r="V17" i="186" s="1"/>
  <c r="BR16" i="186"/>
  <c r="BT16" i="186" s="1"/>
  <c r="BJ16" i="186"/>
  <c r="BK16" i="186" s="1"/>
  <c r="AX16" i="186"/>
  <c r="AZ16" i="186" s="1"/>
  <c r="AT16" i="186"/>
  <c r="AU16" i="186" s="1"/>
  <c r="AI16" i="186"/>
  <c r="AF16" i="186"/>
  <c r="U16" i="186"/>
  <c r="P16" i="186"/>
  <c r="R16" i="186" s="1"/>
  <c r="L16" i="186"/>
  <c r="A3" i="186"/>
  <c r="A1" i="186"/>
  <c r="BR13" i="186"/>
  <c r="BT13" i="186" s="1"/>
  <c r="BJ13" i="186"/>
  <c r="BK13" i="186" s="1"/>
  <c r="BX13" i="186" s="1"/>
  <c r="AX13" i="186"/>
  <c r="AZ13" i="186" s="1"/>
  <c r="AT13" i="186"/>
  <c r="AU13" i="186" s="1"/>
  <c r="AI13" i="186"/>
  <c r="AF13" i="186"/>
  <c r="U13" i="186"/>
  <c r="P13" i="186"/>
  <c r="R13" i="186" s="1"/>
  <c r="L13" i="186"/>
  <c r="BO7" i="186"/>
  <c r="BC7" i="186"/>
  <c r="AX7" i="186"/>
  <c r="AM7" i="186"/>
  <c r="Y7" i="186"/>
  <c r="G7" i="186"/>
  <c r="CD2" i="186"/>
  <c r="CD1" i="186"/>
  <c r="BP14" i="142"/>
  <c r="BR14" i="142" s="1"/>
  <c r="BH14" i="142"/>
  <c r="BI14" i="142" s="1"/>
  <c r="AW14" i="142"/>
  <c r="AY14" i="142" s="1"/>
  <c r="AS14" i="142"/>
  <c r="AT14" i="142" s="1"/>
  <c r="AI14" i="142"/>
  <c r="AF14" i="142"/>
  <c r="U14" i="142"/>
  <c r="P14" i="142"/>
  <c r="R14" i="142" s="1"/>
  <c r="L14" i="142"/>
  <c r="BP15" i="142"/>
  <c r="BR15" i="142" s="1"/>
  <c r="BH15" i="142"/>
  <c r="BI15" i="142" s="1"/>
  <c r="AW15" i="142"/>
  <c r="AY15" i="142" s="1"/>
  <c r="AS15" i="142"/>
  <c r="AT15" i="142" s="1"/>
  <c r="AI15" i="142"/>
  <c r="AF15" i="142"/>
  <c r="U15" i="142"/>
  <c r="P15" i="142"/>
  <c r="R15" i="142" s="1"/>
  <c r="L15" i="142"/>
  <c r="BP18" i="142"/>
  <c r="BR18" i="142" s="1"/>
  <c r="BH18" i="142"/>
  <c r="BI18" i="142" s="1"/>
  <c r="AW18" i="142"/>
  <c r="AY18" i="142" s="1"/>
  <c r="AS18" i="142"/>
  <c r="AT18" i="142" s="1"/>
  <c r="AI18" i="142"/>
  <c r="AF18" i="142"/>
  <c r="AJ18" i="142" s="1"/>
  <c r="U18" i="142"/>
  <c r="P18" i="142"/>
  <c r="R18" i="142" s="1"/>
  <c r="L18" i="142"/>
  <c r="BP13" i="142"/>
  <c r="BR13" i="142" s="1"/>
  <c r="BH13" i="142"/>
  <c r="BI13" i="142" s="1"/>
  <c r="AW13" i="142"/>
  <c r="AY13" i="142" s="1"/>
  <c r="AS13" i="142"/>
  <c r="AT13" i="142" s="1"/>
  <c r="AI13" i="142"/>
  <c r="AF13" i="142"/>
  <c r="U13" i="142"/>
  <c r="P13" i="142"/>
  <c r="R13" i="142" s="1"/>
  <c r="L13" i="142"/>
  <c r="V13" i="142" s="1"/>
  <c r="BP16" i="142"/>
  <c r="BR16" i="142" s="1"/>
  <c r="BH16" i="142"/>
  <c r="BI16" i="142" s="1"/>
  <c r="AW16" i="142"/>
  <c r="AY16" i="142" s="1"/>
  <c r="AS16" i="142"/>
  <c r="AT16" i="142" s="1"/>
  <c r="AI16" i="142"/>
  <c r="AF16" i="142"/>
  <c r="U16" i="142"/>
  <c r="P16" i="142"/>
  <c r="R16" i="142" s="1"/>
  <c r="L16" i="142"/>
  <c r="BP12" i="142"/>
  <c r="BR12" i="142" s="1"/>
  <c r="BH12" i="142"/>
  <c r="BI12" i="142" s="1"/>
  <c r="BV12" i="142" s="1"/>
  <c r="AW12" i="142"/>
  <c r="AY12" i="142" s="1"/>
  <c r="AS12" i="142"/>
  <c r="AT12" i="142" s="1"/>
  <c r="AI12" i="142"/>
  <c r="AF12" i="142"/>
  <c r="U12" i="142"/>
  <c r="P12" i="142"/>
  <c r="R12" i="142" s="1"/>
  <c r="L12" i="142"/>
  <c r="BP20" i="142"/>
  <c r="BR20" i="142" s="1"/>
  <c r="BH20" i="142"/>
  <c r="BI20" i="142" s="1"/>
  <c r="AW20" i="142"/>
  <c r="AY20" i="142" s="1"/>
  <c r="AS20" i="142"/>
  <c r="AT20" i="142" s="1"/>
  <c r="AI20" i="142"/>
  <c r="AF20" i="142"/>
  <c r="AJ20" i="142" s="1"/>
  <c r="U20" i="142"/>
  <c r="P20" i="142"/>
  <c r="R20" i="142" s="1"/>
  <c r="L20" i="142"/>
  <c r="BP19" i="142"/>
  <c r="BR19" i="142" s="1"/>
  <c r="BH19" i="142"/>
  <c r="BI19" i="142" s="1"/>
  <c r="AW19" i="142"/>
  <c r="AY19" i="142" s="1"/>
  <c r="AS19" i="142"/>
  <c r="AT19" i="142" s="1"/>
  <c r="AI19" i="142"/>
  <c r="AF19" i="142"/>
  <c r="U19" i="142"/>
  <c r="P19" i="142"/>
  <c r="R19" i="142" s="1"/>
  <c r="L19" i="142"/>
  <c r="A3" i="142"/>
  <c r="A1" i="142"/>
  <c r="BP17" i="142"/>
  <c r="BR17" i="142" s="1"/>
  <c r="BH17" i="142"/>
  <c r="BI17" i="142" s="1"/>
  <c r="AW17" i="142"/>
  <c r="AY17" i="142" s="1"/>
  <c r="AS17" i="142"/>
  <c r="AT17" i="142" s="1"/>
  <c r="AI17" i="142"/>
  <c r="AF17" i="142"/>
  <c r="AJ17" i="142" s="1"/>
  <c r="U17" i="142"/>
  <c r="P17" i="142"/>
  <c r="R17" i="142" s="1"/>
  <c r="L17" i="142"/>
  <c r="BB7" i="142"/>
  <c r="AM7" i="142"/>
  <c r="G7" i="142"/>
  <c r="CB2" i="142"/>
  <c r="CB1" i="142"/>
  <c r="CI16" i="141"/>
  <c r="CK16" i="141" s="1"/>
  <c r="CV16" i="141" s="1"/>
  <c r="CD16" i="141"/>
  <c r="CF16" i="141" s="1"/>
  <c r="CU16" i="141" s="1"/>
  <c r="BW16" i="141"/>
  <c r="CT16" i="141" s="1"/>
  <c r="BU16" i="141"/>
  <c r="BQ16" i="141"/>
  <c r="BL16" i="141"/>
  <c r="BN16" i="141" s="1"/>
  <c r="BH16" i="141"/>
  <c r="AY16" i="141"/>
  <c r="AZ16" i="141" s="1"/>
  <c r="CP16" i="141" s="1"/>
  <c r="AO16" i="141"/>
  <c r="AP16" i="141" s="1"/>
  <c r="CO16" i="141" s="1"/>
  <c r="AE16" i="141"/>
  <c r="AF16" i="141" s="1"/>
  <c r="CN16" i="141" s="1"/>
  <c r="U16" i="141"/>
  <c r="P16" i="141"/>
  <c r="R16" i="141" s="1"/>
  <c r="L16" i="141"/>
  <c r="CI22" i="141"/>
  <c r="CK22" i="141" s="1"/>
  <c r="CV22" i="141" s="1"/>
  <c r="CD22" i="141"/>
  <c r="CF22" i="141" s="1"/>
  <c r="CU22" i="141" s="1"/>
  <c r="BW22" i="141"/>
  <c r="CT22" i="141" s="1"/>
  <c r="BU22" i="141"/>
  <c r="BQ22" i="141"/>
  <c r="BL22" i="141"/>
  <c r="BN22" i="141" s="1"/>
  <c r="BH22" i="141"/>
  <c r="AY22" i="141"/>
  <c r="AZ22" i="141" s="1"/>
  <c r="CP22" i="141" s="1"/>
  <c r="AO22" i="141"/>
  <c r="AP22" i="141" s="1"/>
  <c r="CO22" i="141" s="1"/>
  <c r="AE22" i="141"/>
  <c r="AF22" i="141" s="1"/>
  <c r="CN22" i="141" s="1"/>
  <c r="U22" i="141"/>
  <c r="P22" i="141"/>
  <c r="L22" i="141"/>
  <c r="CI20" i="141"/>
  <c r="CK20" i="141" s="1"/>
  <c r="CV20" i="141" s="1"/>
  <c r="CD20" i="141"/>
  <c r="CF20" i="141" s="1"/>
  <c r="CU20" i="141" s="1"/>
  <c r="BW20" i="141"/>
  <c r="CT20" i="141" s="1"/>
  <c r="BQ20" i="141"/>
  <c r="BL20" i="141"/>
  <c r="BN20" i="141" s="1"/>
  <c r="BH20" i="141"/>
  <c r="AY20" i="141"/>
  <c r="AZ20" i="141" s="1"/>
  <c r="CP20" i="141" s="1"/>
  <c r="AO20" i="141"/>
  <c r="AP20" i="141" s="1"/>
  <c r="CO20" i="141" s="1"/>
  <c r="AE20" i="141"/>
  <c r="AF20" i="141" s="1"/>
  <c r="U20" i="141"/>
  <c r="P20" i="141"/>
  <c r="R20" i="141" s="1"/>
  <c r="L20" i="141"/>
  <c r="CI19" i="141"/>
  <c r="CK19" i="141" s="1"/>
  <c r="CV19" i="141" s="1"/>
  <c r="CD19" i="141"/>
  <c r="CF19" i="141" s="1"/>
  <c r="CU19" i="141" s="1"/>
  <c r="BW19" i="141"/>
  <c r="CT19" i="141" s="1"/>
  <c r="BU19" i="141"/>
  <c r="BQ19" i="141"/>
  <c r="BL19" i="141"/>
  <c r="BN19" i="141" s="1"/>
  <c r="BH19" i="141"/>
  <c r="AY19" i="141"/>
  <c r="AZ19" i="141" s="1"/>
  <c r="CP19" i="141" s="1"/>
  <c r="AO19" i="141"/>
  <c r="AP19" i="141" s="1"/>
  <c r="CO19" i="141" s="1"/>
  <c r="AE19" i="141"/>
  <c r="AF19" i="141" s="1"/>
  <c r="CN19" i="141" s="1"/>
  <c r="U19" i="141"/>
  <c r="P19" i="141"/>
  <c r="R19" i="141" s="1"/>
  <c r="L19" i="141"/>
  <c r="CI18" i="141"/>
  <c r="CK18" i="141" s="1"/>
  <c r="CV18" i="141" s="1"/>
  <c r="CD18" i="141"/>
  <c r="CF18" i="141" s="1"/>
  <c r="CU18" i="141" s="1"/>
  <c r="BW18" i="141"/>
  <c r="CT18" i="141" s="1"/>
  <c r="BU18" i="141"/>
  <c r="BQ18" i="141"/>
  <c r="BL18" i="141"/>
  <c r="BN18" i="141" s="1"/>
  <c r="BH18" i="141"/>
  <c r="AY18" i="141"/>
  <c r="AZ18" i="141" s="1"/>
  <c r="CP18" i="141" s="1"/>
  <c r="AO18" i="141"/>
  <c r="AP18" i="141" s="1"/>
  <c r="CO18" i="141" s="1"/>
  <c r="AE18" i="141"/>
  <c r="AF18" i="141" s="1"/>
  <c r="CN18" i="141" s="1"/>
  <c r="U18" i="141"/>
  <c r="P18" i="141"/>
  <c r="R18" i="141" s="1"/>
  <c r="CN17" i="141"/>
  <c r="CI17" i="141"/>
  <c r="CK17" i="141" s="1"/>
  <c r="CV17" i="141" s="1"/>
  <c r="CD17" i="141"/>
  <c r="CF17" i="141" s="1"/>
  <c r="CU17" i="141" s="1"/>
  <c r="BW17" i="141"/>
  <c r="CT17" i="141" s="1"/>
  <c r="BU17" i="141"/>
  <c r="BQ17" i="141"/>
  <c r="BL17" i="141"/>
  <c r="BN17" i="141" s="1"/>
  <c r="BH17" i="141"/>
  <c r="AY17" i="141"/>
  <c r="AZ17" i="141" s="1"/>
  <c r="CP17" i="141" s="1"/>
  <c r="AO17" i="141"/>
  <c r="AP17" i="141" s="1"/>
  <c r="CO17" i="141" s="1"/>
  <c r="AE17" i="141"/>
  <c r="AF17" i="141" s="1"/>
  <c r="U17" i="141"/>
  <c r="P17" i="141"/>
  <c r="R17" i="141" s="1"/>
  <c r="L17" i="141"/>
  <c r="CI21" i="141"/>
  <c r="CK21" i="141" s="1"/>
  <c r="CV21" i="141" s="1"/>
  <c r="CD21" i="141"/>
  <c r="CF21" i="141" s="1"/>
  <c r="CU21" i="141" s="1"/>
  <c r="BW21" i="141"/>
  <c r="CT21" i="141" s="1"/>
  <c r="BU21" i="141"/>
  <c r="BQ21" i="141"/>
  <c r="BL21" i="141"/>
  <c r="BN21" i="141" s="1"/>
  <c r="BH21" i="141"/>
  <c r="AY21" i="141"/>
  <c r="AZ21" i="141" s="1"/>
  <c r="CP21" i="141" s="1"/>
  <c r="AO21" i="141"/>
  <c r="AP21" i="141" s="1"/>
  <c r="CO21" i="141" s="1"/>
  <c r="AE21" i="141"/>
  <c r="AF21" i="141" s="1"/>
  <c r="CN21" i="141" s="1"/>
  <c r="U21" i="141"/>
  <c r="P21" i="141"/>
  <c r="R21" i="141" s="1"/>
  <c r="L21" i="141"/>
  <c r="CI7" i="141"/>
  <c r="CA7" i="141"/>
  <c r="BU7" i="141"/>
  <c r="BC7" i="141"/>
  <c r="AS7" i="141"/>
  <c r="AI7" i="141"/>
  <c r="Y7" i="141"/>
  <c r="G7" i="141"/>
  <c r="AU7" i="125"/>
  <c r="AJ7" i="125"/>
  <c r="Y7" i="125"/>
  <c r="G7" i="125"/>
  <c r="S32" i="195" l="1"/>
  <c r="S39" i="195"/>
  <c r="AH39" i="195" s="1"/>
  <c r="AL39" i="195" s="1"/>
  <c r="S12" i="208"/>
  <c r="AI12" i="208" s="1"/>
  <c r="AL12" i="208" s="1"/>
  <c r="R11" i="207"/>
  <c r="AF13" i="211"/>
  <c r="BV13" i="211" s="1"/>
  <c r="S25" i="102"/>
  <c r="AQ25" i="102" s="1"/>
  <c r="BV17" i="142"/>
  <c r="AJ16" i="142"/>
  <c r="BY16" i="142" s="1"/>
  <c r="AJ14" i="142"/>
  <c r="BY14" i="142" s="1"/>
  <c r="S16" i="152"/>
  <c r="AH16" i="152" s="1"/>
  <c r="S14" i="152"/>
  <c r="BR14" i="206"/>
  <c r="AJ16" i="186"/>
  <c r="CA16" i="186" s="1"/>
  <c r="AJ13" i="186"/>
  <c r="BW18" i="186"/>
  <c r="CA18" i="186"/>
  <c r="BX15" i="186"/>
  <c r="V15" i="186"/>
  <c r="BW17" i="186"/>
  <c r="BX16" i="186"/>
  <c r="V13" i="186"/>
  <c r="BV13" i="186" s="1"/>
  <c r="BR18" i="141"/>
  <c r="CW18" i="141" s="1"/>
  <c r="CZ18" i="141" s="1"/>
  <c r="Q17" i="213"/>
  <c r="Q15" i="213"/>
  <c r="Q19" i="213"/>
  <c r="R12" i="196"/>
  <c r="R13" i="196"/>
  <c r="BR12" i="196"/>
  <c r="AF12" i="196"/>
  <c r="BV12" i="196" s="1"/>
  <c r="R16" i="206"/>
  <c r="BT16" i="206" s="1"/>
  <c r="BR11" i="206"/>
  <c r="R13" i="206"/>
  <c r="BR12" i="206"/>
  <c r="AF16" i="206"/>
  <c r="BV16" i="206" s="1"/>
  <c r="BS11" i="206"/>
  <c r="AF13" i="206"/>
  <c r="BV13" i="206" s="1"/>
  <c r="V14" i="210"/>
  <c r="V14" i="209"/>
  <c r="BR16" i="141"/>
  <c r="CW16" i="141" s="1"/>
  <c r="CZ16" i="141" s="1"/>
  <c r="AJ12" i="142"/>
  <c r="BY12" i="142" s="1"/>
  <c r="AJ15" i="142"/>
  <c r="AJ19" i="142"/>
  <c r="BY19" i="142" s="1"/>
  <c r="AJ13" i="142"/>
  <c r="BT13" i="142" s="1"/>
  <c r="BV13" i="142"/>
  <c r="V18" i="142"/>
  <c r="BW18" i="142" s="1"/>
  <c r="BV14" i="142"/>
  <c r="BU12" i="142"/>
  <c r="BU15" i="142"/>
  <c r="AN39" i="102"/>
  <c r="AO39" i="102" s="1"/>
  <c r="AS39" i="102" s="1"/>
  <c r="AQ39" i="102"/>
  <c r="AC39" i="102"/>
  <c r="AD39" i="102" s="1"/>
  <c r="AR39" i="102" s="1"/>
  <c r="AK16" i="152"/>
  <c r="AK18" i="152"/>
  <c r="AH14" i="152"/>
  <c r="AK14" i="152" s="1"/>
  <c r="AS11" i="207"/>
  <c r="BS11" i="211"/>
  <c r="BT12" i="211"/>
  <c r="BT13" i="211"/>
  <c r="BT15" i="206"/>
  <c r="BS14" i="206"/>
  <c r="BV15" i="206"/>
  <c r="BR13" i="206"/>
  <c r="BV11" i="206"/>
  <c r="BR15" i="206"/>
  <c r="BS13" i="206"/>
  <c r="AF13" i="196"/>
  <c r="BQ13" i="196" s="1"/>
  <c r="BR13" i="196"/>
  <c r="BS12" i="196"/>
  <c r="CA15" i="186"/>
  <c r="BW14" i="186"/>
  <c r="BX18" i="186"/>
  <c r="V18" i="186"/>
  <c r="BY18" i="186" s="1"/>
  <c r="BW16" i="186"/>
  <c r="BX17" i="186"/>
  <c r="V14" i="186"/>
  <c r="BV14" i="186" s="1"/>
  <c r="BY18" i="142"/>
  <c r="BU18" i="142"/>
  <c r="V20" i="142"/>
  <c r="BT20" i="142" s="1"/>
  <c r="BU13" i="142"/>
  <c r="V14" i="142"/>
  <c r="BU16" i="142"/>
  <c r="BV20" i="142"/>
  <c r="V16" i="142"/>
  <c r="V17" i="142"/>
  <c r="BW17" i="142" s="1"/>
  <c r="BY20" i="142"/>
  <c r="BV18" i="142"/>
  <c r="BY17" i="142"/>
  <c r="BV16" i="142"/>
  <c r="V15" i="142"/>
  <c r="BW15" i="142" s="1"/>
  <c r="BV19" i="142"/>
  <c r="V12" i="142"/>
  <c r="V19" i="142"/>
  <c r="BW19" i="142" s="1"/>
  <c r="BU17" i="142"/>
  <c r="BU19" i="142"/>
  <c r="BU20" i="142"/>
  <c r="O15" i="213"/>
  <c r="O17" i="213"/>
  <c r="Q21" i="213"/>
  <c r="P21" i="213"/>
  <c r="AH32" i="195"/>
  <c r="AL32" i="195" s="1"/>
  <c r="BV11" i="211"/>
  <c r="BR11" i="211"/>
  <c r="BS13" i="211"/>
  <c r="BS12" i="211"/>
  <c r="AC18" i="102"/>
  <c r="AD18" i="102" s="1"/>
  <c r="AR18" i="102" s="1"/>
  <c r="AC25" i="102"/>
  <c r="AD25" i="102" s="1"/>
  <c r="AR25" i="102" s="1"/>
  <c r="AN18" i="102"/>
  <c r="AO18" i="102" s="1"/>
  <c r="AS18" i="102" s="1"/>
  <c r="AN25" i="102"/>
  <c r="AO25" i="102" s="1"/>
  <c r="AS25" i="102" s="1"/>
  <c r="AC32" i="102"/>
  <c r="AD32" i="102" s="1"/>
  <c r="AR32" i="102" s="1"/>
  <c r="AN32" i="102"/>
  <c r="AO32" i="102" s="1"/>
  <c r="AS32" i="102" s="1"/>
  <c r="BQ11" i="211"/>
  <c r="BV12" i="211"/>
  <c r="BT11" i="211"/>
  <c r="AK12" i="152"/>
  <c r="BQ14" i="206"/>
  <c r="BT14" i="206"/>
  <c r="BX14" i="206" s="1"/>
  <c r="BT12" i="206"/>
  <c r="BQ12" i="206"/>
  <c r="BV12" i="206"/>
  <c r="BT11" i="206"/>
  <c r="BQ11" i="206"/>
  <c r="BS12" i="206"/>
  <c r="BT12" i="196"/>
  <c r="BT13" i="196"/>
  <c r="BS13" i="196"/>
  <c r="BY15" i="186"/>
  <c r="BV17" i="186"/>
  <c r="BY17" i="186"/>
  <c r="V16" i="186"/>
  <c r="CA14" i="186"/>
  <c r="CA17" i="186"/>
  <c r="BW15" i="186"/>
  <c r="CA13" i="186"/>
  <c r="BW13" i="186"/>
  <c r="BR20" i="141"/>
  <c r="CS20" i="141" s="1"/>
  <c r="V22" i="141"/>
  <c r="CM22" i="141" s="1"/>
  <c r="BR17" i="141"/>
  <c r="CS17" i="141" s="1"/>
  <c r="BW13" i="142"/>
  <c r="BY15" i="142"/>
  <c r="BU14" i="142"/>
  <c r="BV15" i="142"/>
  <c r="BR22" i="141"/>
  <c r="CS22" i="141" s="1"/>
  <c r="BR19" i="141"/>
  <c r="CW19" i="141" s="1"/>
  <c r="CZ19" i="141" s="1"/>
  <c r="V18" i="141"/>
  <c r="CQ18" i="141" s="1"/>
  <c r="V20" i="141"/>
  <c r="CM20" i="141" s="1"/>
  <c r="V16" i="141"/>
  <c r="CQ16" i="141" s="1"/>
  <c r="BR21" i="141"/>
  <c r="CW21" i="141" s="1"/>
  <c r="CZ21" i="141" s="1"/>
  <c r="V17" i="141"/>
  <c r="CM17" i="141" s="1"/>
  <c r="CN20" i="141"/>
  <c r="V19" i="141"/>
  <c r="V21" i="141"/>
  <c r="AU32" i="102" l="1"/>
  <c r="AU25" i="102"/>
  <c r="AU18" i="102"/>
  <c r="AU39" i="102"/>
  <c r="BT14" i="142"/>
  <c r="BT16" i="142"/>
  <c r="BW16" i="142"/>
  <c r="CA16" i="142" s="1"/>
  <c r="BQ13" i="206"/>
  <c r="CC18" i="186"/>
  <c r="BV18" i="186"/>
  <c r="BY14" i="186"/>
  <c r="CC14" i="186" s="1"/>
  <c r="BY13" i="186"/>
  <c r="CC13" i="186" s="1"/>
  <c r="CQ22" i="141"/>
  <c r="CY22" i="141" s="1"/>
  <c r="CW17" i="141"/>
  <c r="CZ17" i="141" s="1"/>
  <c r="CM16" i="141"/>
  <c r="CS18" i="141"/>
  <c r="CW20" i="141"/>
  <c r="CZ20" i="141" s="1"/>
  <c r="CS19" i="141"/>
  <c r="CM18" i="141"/>
  <c r="BQ12" i="196"/>
  <c r="CS16" i="141"/>
  <c r="BW14" i="142"/>
  <c r="CA14" i="142" s="1"/>
  <c r="AP11" i="207"/>
  <c r="BX13" i="211"/>
  <c r="BQ12" i="211"/>
  <c r="BQ13" i="211"/>
  <c r="BX11" i="211"/>
  <c r="BX11" i="206"/>
  <c r="BQ16" i="206"/>
  <c r="BX16" i="206"/>
  <c r="BX15" i="206"/>
  <c r="BQ15" i="206"/>
  <c r="BT13" i="206"/>
  <c r="BX13" i="206" s="1"/>
  <c r="BV13" i="196"/>
  <c r="BX13" i="196" s="1"/>
  <c r="BV15" i="186"/>
  <c r="CA17" i="142"/>
  <c r="BY13" i="142"/>
  <c r="CA13" i="142" s="1"/>
  <c r="BT18" i="142"/>
  <c r="BT17" i="142"/>
  <c r="BW20" i="142"/>
  <c r="CA20" i="142" s="1"/>
  <c r="BT12" i="142"/>
  <c r="BW12" i="142"/>
  <c r="CA12" i="142" s="1"/>
  <c r="CA19" i="142"/>
  <c r="BT19" i="142"/>
  <c r="BT15" i="142"/>
  <c r="BX12" i="211"/>
  <c r="BX12" i="206"/>
  <c r="CC17" i="186"/>
  <c r="CC15" i="186"/>
  <c r="BY16" i="186"/>
  <c r="CC16" i="186" s="1"/>
  <c r="BV16" i="186"/>
  <c r="CS21" i="141"/>
  <c r="CQ20" i="141"/>
  <c r="CA15" i="142"/>
  <c r="CA18" i="142"/>
  <c r="CW22" i="141"/>
  <c r="CZ22" i="141" s="1"/>
  <c r="CQ17" i="141"/>
  <c r="CY17" i="141" s="1"/>
  <c r="CM19" i="141"/>
  <c r="CQ19" i="141"/>
  <c r="DB16" i="141"/>
  <c r="CY16" i="141"/>
  <c r="CY18" i="141"/>
  <c r="DB18" i="141"/>
  <c r="CQ21" i="141"/>
  <c r="CM21" i="141"/>
  <c r="A3" i="195"/>
  <c r="A1" i="195"/>
  <c r="DB20" i="141" l="1"/>
  <c r="CY20" i="141"/>
  <c r="DB22" i="141"/>
  <c r="DB17" i="141"/>
  <c r="DB21" i="141"/>
  <c r="CY21" i="141"/>
  <c r="DB19" i="141"/>
  <c r="CY19" i="141"/>
  <c r="R46" i="102" l="1"/>
  <c r="O46" i="102"/>
  <c r="S46" i="102" s="1"/>
  <c r="AC45" i="102"/>
  <c r="AC44" i="102"/>
  <c r="AC43" i="102"/>
  <c r="AC42" i="102"/>
  <c r="AC41" i="102"/>
  <c r="AC40" i="102"/>
  <c r="H7" i="102"/>
  <c r="CI23" i="141"/>
  <c r="CK23" i="141" s="1"/>
  <c r="CV23" i="141" s="1"/>
  <c r="CD23" i="141"/>
  <c r="CF23" i="141" s="1"/>
  <c r="CU23" i="141" s="1"/>
  <c r="BW23" i="141"/>
  <c r="CT23" i="141" s="1"/>
  <c r="BU23" i="141"/>
  <c r="BQ23" i="141"/>
  <c r="BL23" i="141"/>
  <c r="BN23" i="141" s="1"/>
  <c r="BH23" i="141"/>
  <c r="AY23" i="141"/>
  <c r="AZ23" i="141" s="1"/>
  <c r="CP23" i="141" s="1"/>
  <c r="AO23" i="141"/>
  <c r="AP23" i="141" s="1"/>
  <c r="CO23" i="141" s="1"/>
  <c r="AE23" i="141"/>
  <c r="AF23" i="141" s="1"/>
  <c r="CN23" i="141" s="1"/>
  <c r="U23" i="141"/>
  <c r="P23" i="141"/>
  <c r="R23" i="141" s="1"/>
  <c r="L23" i="141"/>
  <c r="BR23" i="141" l="1"/>
  <c r="CW23" i="141" s="1"/>
  <c r="CZ23" i="141" s="1"/>
  <c r="AQ46" i="102"/>
  <c r="AC46" i="102"/>
  <c r="AD46" i="102" s="1"/>
  <c r="AR46" i="102" s="1"/>
  <c r="V23" i="141"/>
  <c r="CQ23" i="141" s="1"/>
  <c r="AU46" i="102" l="1"/>
  <c r="CS23" i="141"/>
  <c r="CM23" i="141"/>
  <c r="DB23" i="141"/>
  <c r="CY23" i="141"/>
  <c r="BO14" i="125" l="1"/>
  <c r="BQ14" i="125" s="1"/>
  <c r="P14" i="125"/>
  <c r="R14" i="125" s="1"/>
  <c r="CN14" i="125"/>
  <c r="CP14" i="125" s="1"/>
  <c r="EN14" i="125" s="1"/>
  <c r="CH14" i="125"/>
  <c r="CJ14" i="125" s="1"/>
  <c r="EM14" i="125" s="1"/>
  <c r="BY14" i="125"/>
  <c r="CA14" i="125" s="1"/>
  <c r="EL14" i="125" s="1"/>
  <c r="BT14" i="125"/>
  <c r="BK14" i="125"/>
  <c r="BB14" i="125"/>
  <c r="BC14" i="125" s="1"/>
  <c r="AQ14" i="125"/>
  <c r="AR14" i="125" s="1"/>
  <c r="EG14" i="125" s="1"/>
  <c r="AF14" i="125"/>
  <c r="AG14" i="125" s="1"/>
  <c r="EF14" i="125" s="1"/>
  <c r="U14" i="125"/>
  <c r="L14" i="125"/>
  <c r="BU14" i="125" l="1"/>
  <c r="EK14" i="125" s="1"/>
  <c r="EO14" i="125" s="1"/>
  <c r="ER14" i="125" s="1"/>
  <c r="FC14" i="125"/>
  <c r="EH14" i="125"/>
  <c r="V14" i="125"/>
  <c r="EE14" i="125" s="1"/>
  <c r="EI14" i="125" s="1"/>
  <c r="EQ14" i="125" l="1"/>
  <c r="AD18" i="195"/>
  <c r="W18" i="195"/>
  <c r="AI18" i="195" s="1"/>
  <c r="R18" i="195"/>
  <c r="O18" i="195"/>
  <c r="S18" i="195" s="1"/>
  <c r="AA7" i="195"/>
  <c r="V7" i="195"/>
  <c r="H7" i="195"/>
  <c r="AN3" i="195"/>
  <c r="AN2" i="195"/>
  <c r="ES14" i="125" l="1"/>
  <c r="FE14" i="125" s="1"/>
  <c r="FB14" i="125"/>
  <c r="AH18" i="195"/>
  <c r="AF18" i="195"/>
  <c r="AJ18" i="195" s="1"/>
  <c r="AL18" i="195" l="1"/>
  <c r="AW3" i="102"/>
  <c r="AW2" i="102"/>
  <c r="A3" i="141" l="1"/>
  <c r="A1" i="141"/>
  <c r="DC2" i="141"/>
  <c r="DC1" i="141"/>
  <c r="A3" i="102"/>
  <c r="A1" i="102"/>
  <c r="A3" i="125"/>
  <c r="A1" i="125"/>
  <c r="AG7" i="102"/>
</calcChain>
</file>

<file path=xl/sharedStrings.xml><?xml version="1.0" encoding="utf-8"?>
<sst xmlns="http://schemas.openxmlformats.org/spreadsheetml/2006/main" count="1787" uniqueCount="253">
  <si>
    <t>DoD</t>
  </si>
  <si>
    <t>A1</t>
  </si>
  <si>
    <t>A2</t>
  </si>
  <si>
    <t>A3</t>
  </si>
  <si>
    <t>C1</t>
  </si>
  <si>
    <t>C2</t>
  </si>
  <si>
    <t>C3</t>
  </si>
  <si>
    <t>C4</t>
  </si>
  <si>
    <t>Comp</t>
  </si>
  <si>
    <t>falls</t>
  </si>
  <si>
    <t>Deduct</t>
  </si>
  <si>
    <t>FREESTYLE</t>
  </si>
  <si>
    <t>Final Scores</t>
  </si>
  <si>
    <t>Technique</t>
  </si>
  <si>
    <t>Artistic</t>
  </si>
  <si>
    <t>Final</t>
  </si>
  <si>
    <t>Div. by</t>
  </si>
  <si>
    <t>1/2 Fl</t>
  </si>
  <si>
    <t>V'lt Off</t>
  </si>
  <si>
    <t>No&amp;Ex</t>
  </si>
  <si>
    <t>Sub-total</t>
  </si>
  <si>
    <t>Deductions</t>
  </si>
  <si>
    <t>COMPULSORIES</t>
  </si>
  <si>
    <t>FINAL</t>
  </si>
  <si>
    <t>No.</t>
  </si>
  <si>
    <t>Vaulter</t>
  </si>
  <si>
    <t>Horse</t>
  </si>
  <si>
    <t>Lunger</t>
  </si>
  <si>
    <t>Club</t>
  </si>
  <si>
    <t>V'ltOn</t>
  </si>
  <si>
    <t>Bas S</t>
  </si>
  <si>
    <t>Kneel</t>
  </si>
  <si>
    <t>Score</t>
  </si>
  <si>
    <t>Art.</t>
  </si>
  <si>
    <t>SCORE</t>
  </si>
  <si>
    <t>Place</t>
  </si>
  <si>
    <t>Perf</t>
  </si>
  <si>
    <t>Ex Sc</t>
  </si>
  <si>
    <t>Sub</t>
  </si>
  <si>
    <t>Stand</t>
  </si>
  <si>
    <t>S Bwd</t>
  </si>
  <si>
    <t>S Fwd</t>
  </si>
  <si>
    <t>Flag</t>
  </si>
  <si>
    <t>1/2 Mill</t>
  </si>
  <si>
    <t>Novice Individual</t>
  </si>
  <si>
    <t>Art</t>
  </si>
  <si>
    <t>Judge B</t>
  </si>
  <si>
    <t>Judge A</t>
  </si>
  <si>
    <t>Judge C</t>
  </si>
  <si>
    <t>Total</t>
  </si>
  <si>
    <t>Compulsory</t>
  </si>
  <si>
    <t>Freestyle</t>
  </si>
  <si>
    <t>Overall</t>
  </si>
  <si>
    <t>Class</t>
  </si>
  <si>
    <t>Tech</t>
  </si>
  <si>
    <t>Plank</t>
  </si>
  <si>
    <t>Dism't</t>
  </si>
  <si>
    <t>D'm't</t>
  </si>
  <si>
    <t>Falls</t>
  </si>
  <si>
    <t>I/S Seat</t>
  </si>
  <si>
    <t>O/S Seat</t>
  </si>
  <si>
    <t>O/S</t>
  </si>
  <si>
    <t>Judges</t>
    <phoneticPr fontId="0" type="noConversion"/>
  </si>
  <si>
    <t>Advanced Individual</t>
    <phoneticPr fontId="0" type="noConversion"/>
  </si>
  <si>
    <t>Mill</t>
    <phoneticPr fontId="0" type="noConversion"/>
  </si>
  <si>
    <t>Stand</t>
    <phoneticPr fontId="0" type="noConversion"/>
  </si>
  <si>
    <t>A</t>
  </si>
  <si>
    <t>B</t>
  </si>
  <si>
    <t>C</t>
  </si>
  <si>
    <t>Judges</t>
  </si>
  <si>
    <t>Compulsories</t>
  </si>
  <si>
    <t>Dismount</t>
  </si>
  <si>
    <t>Judge A:</t>
  </si>
  <si>
    <t>Judge B:</t>
  </si>
  <si>
    <t>Judge C:</t>
  </si>
  <si>
    <t xml:space="preserve">Class </t>
  </si>
  <si>
    <t>HORSE</t>
  </si>
  <si>
    <t>Rhythm</t>
  </si>
  <si>
    <t>Relaxation</t>
  </si>
  <si>
    <t>Connection</t>
  </si>
  <si>
    <t>Impulsion</t>
  </si>
  <si>
    <t>Straightness</t>
  </si>
  <si>
    <t>Collection</t>
  </si>
  <si>
    <t>deduct</t>
  </si>
  <si>
    <t>1/2 Flag</t>
  </si>
  <si>
    <t>Seat In</t>
  </si>
  <si>
    <t>Seat Out</t>
  </si>
  <si>
    <t>Vlt Off</t>
  </si>
  <si>
    <t>Sw Fwd</t>
  </si>
  <si>
    <t>Sw Bwd</t>
  </si>
  <si>
    <t>Intermediate</t>
  </si>
  <si>
    <t>Judge D</t>
  </si>
  <si>
    <t>D</t>
  </si>
  <si>
    <t>R</t>
  </si>
  <si>
    <t>COH</t>
  </si>
  <si>
    <t xml:space="preserve">PreNovice </t>
  </si>
  <si>
    <t>SQ Preliminary  Compulsories</t>
  </si>
  <si>
    <t>OVERALL</t>
  </si>
  <si>
    <t>Club/Team</t>
  </si>
  <si>
    <t>SQ Preliminary Freestyle</t>
  </si>
  <si>
    <t>Willingness</t>
  </si>
  <si>
    <t>Balance in Tempo</t>
  </si>
  <si>
    <t>Balance in circling</t>
  </si>
  <si>
    <t>Free</t>
  </si>
  <si>
    <t xml:space="preserve">PDD Walk </t>
  </si>
  <si>
    <t>SVG OFFICIAL COMPETITION FEBRUARY 2025</t>
  </si>
  <si>
    <t>FEBRUARY 20th to 23rd</t>
  </si>
  <si>
    <t>Darryn Fedrick</t>
  </si>
  <si>
    <t>Nina Fritzell</t>
  </si>
  <si>
    <t>Alison Rimaud</t>
  </si>
  <si>
    <t>Rob deBruin</t>
  </si>
  <si>
    <t>Angie Deeks</t>
  </si>
  <si>
    <t xml:space="preserve">LE GRANDE ELI </t>
  </si>
  <si>
    <t xml:space="preserve"> NIKKI CONNOR</t>
  </si>
  <si>
    <t>Juan Manuel Cardaci</t>
  </si>
  <si>
    <t>Amelie Taylor</t>
  </si>
  <si>
    <t xml:space="preserve">HASTE </t>
  </si>
  <si>
    <t xml:space="preserve"> LINDA SHORE</t>
  </si>
  <si>
    <t>Independent</t>
  </si>
  <si>
    <t>Rachael Mackey</t>
  </si>
  <si>
    <t xml:space="preserve">MISCHIEV MAKER </t>
  </si>
  <si>
    <t xml:space="preserve"> NICOLE MACKEY</t>
  </si>
  <si>
    <t>Capital Vaulting</t>
  </si>
  <si>
    <t>Megan Couzins</t>
  </si>
  <si>
    <t xml:space="preserve">BAIBERRALEY RULES </t>
  </si>
  <si>
    <t xml:space="preserve"> KAREN MITCHELL</t>
  </si>
  <si>
    <t xml:space="preserve">Capriole </t>
  </si>
  <si>
    <t>Eva Thorne</t>
  </si>
  <si>
    <t>Kapiti</t>
  </si>
  <si>
    <t>Maite Brider</t>
  </si>
  <si>
    <t xml:space="preserve"> NICOLE CONNOR</t>
  </si>
  <si>
    <t>Isla Mcgregor</t>
  </si>
  <si>
    <t xml:space="preserve">KERRABEE LEROY </t>
  </si>
  <si>
    <t xml:space="preserve"> KAREN FORD</t>
  </si>
  <si>
    <t>National Equestrian Centre</t>
  </si>
  <si>
    <t>Kaitlyn Jones</t>
  </si>
  <si>
    <t>Lauren Ford</t>
  </si>
  <si>
    <t xml:space="preserve"> TRIS LOWE</t>
  </si>
  <si>
    <t>Stella Weston</t>
  </si>
  <si>
    <t xml:space="preserve">CUSHAVON ISABEAU </t>
  </si>
  <si>
    <t xml:space="preserve"> GEORGIE KENNETT</t>
  </si>
  <si>
    <t>Wellington Park</t>
  </si>
  <si>
    <t>NEqC</t>
  </si>
  <si>
    <t>Robyn Bruderer</t>
  </si>
  <si>
    <t>Oenone De ligt</t>
  </si>
  <si>
    <t xml:space="preserve">KALEELAH </t>
  </si>
  <si>
    <t>Ella Mccartney</t>
  </si>
  <si>
    <t>Ella Cranfield</t>
  </si>
  <si>
    <t xml:space="preserve">KYMLIN PARK TROY </t>
  </si>
  <si>
    <t xml:space="preserve"> JANINE DARMANIN</t>
  </si>
  <si>
    <t>JNE Stables</t>
  </si>
  <si>
    <t>Holly Maher</t>
  </si>
  <si>
    <t>Equiste</t>
  </si>
  <si>
    <t>Alyssa Cepak</t>
  </si>
  <si>
    <t xml:space="preserve">NAREEB NAREEB IM BRASH </t>
  </si>
  <si>
    <t>Elyse Macdonald</t>
  </si>
  <si>
    <t>Ceren Akbuz</t>
  </si>
  <si>
    <t xml:space="preserve">SAULO </t>
  </si>
  <si>
    <t xml:space="preserve"> ELIZA WARK-CHAPMAN</t>
  </si>
  <si>
    <t>Sydney Vaulting Group</t>
  </si>
  <si>
    <t>Tasha Mckiernan</t>
  </si>
  <si>
    <t>Megan Nicholson</t>
  </si>
  <si>
    <t>HC</t>
  </si>
  <si>
    <t>Riley Dewall</t>
  </si>
  <si>
    <t>Aoife Miskelly</t>
  </si>
  <si>
    <t>Mackenzie Duncan</t>
  </si>
  <si>
    <t>Millie Roach</t>
  </si>
  <si>
    <t>Charlotte Collins</t>
  </si>
  <si>
    <t>Holly Maher H/C</t>
  </si>
  <si>
    <t xml:space="preserve">SP BLACK EDITION </t>
  </si>
  <si>
    <t>Preliminary Saturday</t>
  </si>
  <si>
    <t>Preliminary Friday</t>
  </si>
  <si>
    <t>Audrey Stirzaker</t>
  </si>
  <si>
    <t>Harlow Connor</t>
  </si>
  <si>
    <t>Charlotte Clay</t>
  </si>
  <si>
    <t>Charlise Will</t>
  </si>
  <si>
    <t>Payten Boik</t>
  </si>
  <si>
    <t>Claire Beresford</t>
  </si>
  <si>
    <t>Hallie Ashton</t>
  </si>
  <si>
    <t>Kyesha Andrews</t>
  </si>
  <si>
    <t>Ruby Ashton</t>
  </si>
  <si>
    <t>Cora Hoogesteger</t>
  </si>
  <si>
    <t>Kalista Kaden</t>
  </si>
  <si>
    <t xml:space="preserve">Intro Individual Compulsories </t>
  </si>
  <si>
    <t>Imogen Kearns</t>
  </si>
  <si>
    <t xml:space="preserve"> MEGAN COUSINS</t>
  </si>
  <si>
    <t xml:space="preserve">Intro Individual Freestyle </t>
  </si>
  <si>
    <t>Lungers - Canter</t>
  </si>
  <si>
    <t>Nicole Mackey</t>
  </si>
  <si>
    <t>Lungers Master - Walk</t>
  </si>
  <si>
    <t>Class 13</t>
  </si>
  <si>
    <t>Class 12</t>
  </si>
  <si>
    <t>Preliminary Sunday</t>
  </si>
  <si>
    <t>Sabine Osmotherly</t>
  </si>
  <si>
    <t xml:space="preserve">OSTLER </t>
  </si>
  <si>
    <t xml:space="preserve"> ARIANNE LOWE</t>
  </si>
  <si>
    <t>Lily Steinman</t>
  </si>
  <si>
    <t>Ceridwen Fenemore</t>
  </si>
  <si>
    <t>Zaria Kent</t>
  </si>
  <si>
    <t>Faith Camilleri</t>
  </si>
  <si>
    <t>Jacinta Stephens</t>
  </si>
  <si>
    <t>Jade Owens</t>
  </si>
  <si>
    <t>Julia Klimkeit</t>
  </si>
  <si>
    <t>Natalia Musumeci</t>
  </si>
  <si>
    <t xml:space="preserve">Mackenzie Duncan </t>
  </si>
  <si>
    <t xml:space="preserve">TE MONEE SEEKER </t>
  </si>
  <si>
    <t>SVG</t>
  </si>
  <si>
    <t>Tasha Mckiernan R</t>
  </si>
  <si>
    <t>Luisa Shelton</t>
  </si>
  <si>
    <t>Ella Morton</t>
  </si>
  <si>
    <t>Lieza Zuba</t>
  </si>
  <si>
    <t>Mackenzie Hazelton</t>
  </si>
  <si>
    <t>Karen Ford</t>
  </si>
  <si>
    <t>SQUAD - BARREL</t>
  </si>
  <si>
    <t xml:space="preserve">Tasha Mckiernan </t>
  </si>
  <si>
    <t>Tigerlily Jakeman</t>
  </si>
  <si>
    <t>Equiste &amp; SVG</t>
  </si>
  <si>
    <t>Activity</t>
  </si>
  <si>
    <t>Vaultability</t>
  </si>
  <si>
    <t>Lunging</t>
  </si>
  <si>
    <t>LE GRANDE ELI</t>
  </si>
  <si>
    <t>Freestyle Round 1</t>
  </si>
  <si>
    <t>Freestyle Round 2</t>
  </si>
  <si>
    <t>FREESTYLE R1</t>
  </si>
  <si>
    <t>FREESTYLE R2</t>
  </si>
  <si>
    <t>Free 1</t>
  </si>
  <si>
    <t>R1</t>
  </si>
  <si>
    <t>Free 2</t>
  </si>
  <si>
    <t>Free R1</t>
  </si>
  <si>
    <t>Free R2</t>
  </si>
  <si>
    <t>ISNT IT ERONIC</t>
  </si>
  <si>
    <t>TARA MCKIERNAN</t>
  </si>
  <si>
    <t>Marlia Stewart</t>
  </si>
  <si>
    <t>RAPID FIRE</t>
  </si>
  <si>
    <t>ASHLEY HARRISON</t>
  </si>
  <si>
    <t>PDD  Barrel  C</t>
  </si>
  <si>
    <t>27C</t>
  </si>
  <si>
    <t>PDD  Barrel  B</t>
  </si>
  <si>
    <t>27B</t>
  </si>
  <si>
    <t xml:space="preserve">PDD  Barrel A </t>
  </si>
  <si>
    <t>27A</t>
  </si>
  <si>
    <t>KYMLIN PARK TROY</t>
  </si>
  <si>
    <t>JANINE DARMANIN</t>
  </si>
  <si>
    <t>Arabella Reid</t>
  </si>
  <si>
    <t>HVVT</t>
  </si>
  <si>
    <t>NAREEB NAREEB IM BRASH</t>
  </si>
  <si>
    <t>Willow Vitu</t>
  </si>
  <si>
    <t>IRISH SLIPPER</t>
  </si>
  <si>
    <t>NOELENE DAVIS</t>
  </si>
  <si>
    <t>SCR</t>
  </si>
  <si>
    <t>Ella Morton HC</t>
  </si>
  <si>
    <t>Mackenzie Hazelton HC</t>
  </si>
  <si>
    <t>KYMLIN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</si>
</sst>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\-mmm\-yy;@"/>
    <numFmt numFmtId="165" formatCode="[$-409]h:mm:ss\ AM/PM;@"/>
    <numFmt numFmtId="166" formatCode="0.0"/>
    <numFmt numFmtId="167" formatCode="0.000"/>
    <numFmt numFmtId="168" formatCode="0.0000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33CC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3">
    <xf numFmtId="0" fontId="0" fillId="0" borderId="0"/>
    <xf numFmtId="0" fontId="23" fillId="0" borderId="0"/>
    <xf numFmtId="0" fontId="21" fillId="0" borderId="0"/>
    <xf numFmtId="0" fontId="21" fillId="0" borderId="0"/>
    <xf numFmtId="0" fontId="19" fillId="0" borderId="0"/>
    <xf numFmtId="0" fontId="27" fillId="0" borderId="0"/>
    <xf numFmtId="0" fontId="18" fillId="0" borderId="0"/>
    <xf numFmtId="0" fontId="31" fillId="0" borderId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6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0" borderId="0"/>
    <xf numFmtId="0" fontId="15" fillId="12" borderId="0" applyNumberFormat="0" applyBorder="0" applyAlignment="0" applyProtection="0"/>
    <xf numFmtId="0" fontId="3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9" fillId="15" borderId="0" applyNumberFormat="0" applyBorder="0" applyAlignment="0" applyProtection="0"/>
    <xf numFmtId="0" fontId="40" fillId="16" borderId="0" applyNumberFormat="0" applyBorder="0" applyAlignment="0" applyProtection="0"/>
    <xf numFmtId="0" fontId="41" fillId="18" borderId="7" applyNumberFormat="0" applyAlignment="0" applyProtection="0"/>
    <xf numFmtId="0" fontId="42" fillId="19" borderId="8" applyNumberFormat="0" applyAlignment="0" applyProtection="0"/>
    <xf numFmtId="0" fontId="43" fillId="19" borderId="7" applyNumberFormat="0" applyAlignment="0" applyProtection="0"/>
    <xf numFmtId="0" fontId="44" fillId="0" borderId="9" applyNumberFormat="0" applyFill="0" applyAlignment="0" applyProtection="0"/>
    <xf numFmtId="0" fontId="45" fillId="20" borderId="10" applyNumberFormat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47" fillId="22" borderId="0" applyNumberFormat="0" applyBorder="0" applyAlignment="0" applyProtection="0"/>
    <xf numFmtId="0" fontId="5" fillId="23" borderId="0" applyNumberFormat="0" applyBorder="0" applyAlignment="0" applyProtection="0"/>
    <xf numFmtId="0" fontId="47" fillId="25" borderId="0" applyNumberFormat="0" applyBorder="0" applyAlignment="0" applyProtection="0"/>
    <xf numFmtId="0" fontId="5" fillId="26" borderId="0" applyNumberFormat="0" applyBorder="0" applyAlignment="0" applyProtection="0"/>
    <xf numFmtId="0" fontId="47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7" fillId="35" borderId="0" applyNumberFormat="0" applyBorder="0" applyAlignment="0" applyProtection="0"/>
    <xf numFmtId="0" fontId="5" fillId="36" borderId="0" applyNumberFormat="0" applyBorder="0" applyAlignment="0" applyProtection="0"/>
    <xf numFmtId="0" fontId="47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48" fillId="0" borderId="0" applyNumberFormat="0" applyFill="0" applyBorder="0" applyAlignment="0" applyProtection="0"/>
    <xf numFmtId="0" fontId="49" fillId="17" borderId="0" applyNumberFormat="0" applyBorder="0" applyAlignment="0" applyProtection="0"/>
    <xf numFmtId="0" fontId="5" fillId="21" borderId="11" applyNumberFormat="0" applyFont="0" applyAlignment="0" applyProtection="0"/>
    <xf numFmtId="0" fontId="5" fillId="8" borderId="0" applyNumberFormat="0" applyBorder="0" applyAlignment="0" applyProtection="0"/>
    <xf numFmtId="0" fontId="47" fillId="24" borderId="0" applyNumberFormat="0" applyBorder="0" applyAlignment="0" applyProtection="0"/>
    <xf numFmtId="0" fontId="5" fillId="11" borderId="0" applyNumberFormat="0" applyBorder="0" applyAlignment="0" applyProtection="0"/>
    <xf numFmtId="0" fontId="47" fillId="27" borderId="0" applyNumberFormat="0" applyBorder="0" applyAlignment="0" applyProtection="0"/>
    <xf numFmtId="0" fontId="47" fillId="9" borderId="0" applyNumberFormat="0" applyBorder="0" applyAlignment="0" applyProtection="0"/>
    <xf numFmtId="0" fontId="47" fillId="34" borderId="0" applyNumberFormat="0" applyBorder="0" applyAlignment="0" applyProtection="0"/>
    <xf numFmtId="0" fontId="5" fillId="10" borderId="0" applyNumberFormat="0" applyBorder="0" applyAlignment="0" applyProtection="0"/>
    <xf numFmtId="0" fontId="47" fillId="37" borderId="0" applyNumberFormat="0" applyBorder="0" applyAlignment="0" applyProtection="0"/>
    <xf numFmtId="0" fontId="47" fillId="12" borderId="0" applyNumberFormat="0" applyBorder="0" applyAlignment="0" applyProtection="0"/>
    <xf numFmtId="0" fontId="4" fillId="0" borderId="0"/>
    <xf numFmtId="0" fontId="4" fillId="21" borderId="11" applyNumberFormat="0" applyFont="0" applyAlignment="0" applyProtection="0"/>
    <xf numFmtId="0" fontId="4" fillId="23" borderId="0" applyNumberFormat="0" applyBorder="0" applyAlignment="0" applyProtection="0"/>
    <xf numFmtId="0" fontId="4" fillId="8" borderId="0" applyNumberFormat="0" applyBorder="0" applyAlignment="0" applyProtection="0"/>
    <xf numFmtId="0" fontId="4" fillId="26" borderId="0" applyNumberFormat="0" applyBorder="0" applyAlignment="0" applyProtection="0"/>
    <xf numFmtId="0" fontId="4" fillId="11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21" fillId="0" borderId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21" borderId="11" applyNumberFormat="0" applyFont="0" applyAlignment="0" applyProtection="0"/>
    <xf numFmtId="0" fontId="3" fillId="23" borderId="0" applyNumberFormat="0" applyBorder="0" applyAlignment="0" applyProtection="0"/>
    <xf numFmtId="0" fontId="3" fillId="8" borderId="0" applyNumberFormat="0" applyBorder="0" applyAlignment="0" applyProtection="0"/>
    <xf numFmtId="0" fontId="3" fillId="26" borderId="0" applyNumberFormat="0" applyBorder="0" applyAlignment="0" applyProtection="0"/>
    <xf numFmtId="0" fontId="3" fillId="11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21" borderId="11" applyNumberFormat="0" applyFont="0" applyAlignment="0" applyProtection="0"/>
    <xf numFmtId="0" fontId="2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</cellStyleXfs>
  <cellXfs count="398">
    <xf numFmtId="0" fontId="0" fillId="0" borderId="0" xfId="0"/>
    <xf numFmtId="0" fontId="29" fillId="0" borderId="0" xfId="0" applyFont="1"/>
    <xf numFmtId="0" fontId="3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9" fillId="0" borderId="0" xfId="0" applyFont="1" applyProtection="1">
      <protection locked="0"/>
    </xf>
    <xf numFmtId="164" fontId="22" fillId="0" borderId="0" xfId="0" applyNumberFormat="1" applyFont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165" fontId="22" fillId="0" borderId="0" xfId="0" applyNumberFormat="1" applyFont="1" applyAlignment="1" applyProtection="1">
      <alignment horizontal="right"/>
      <protection locked="0"/>
    </xf>
    <xf numFmtId="0" fontId="33" fillId="0" borderId="0" xfId="9" applyFont="1" applyFill="1" applyProtection="1">
      <protection locked="0"/>
    </xf>
    <xf numFmtId="0" fontId="33" fillId="0" borderId="0" xfId="8" applyFont="1" applyFill="1" applyProtection="1">
      <protection locked="0"/>
    </xf>
    <xf numFmtId="0" fontId="33" fillId="9" borderId="0" xfId="9" applyFont="1" applyProtection="1">
      <protection locked="0"/>
    </xf>
    <xf numFmtId="0" fontId="33" fillId="8" borderId="0" xfId="8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66" fontId="26" fillId="5" borderId="0" xfId="0" applyNumberFormat="1" applyFont="1" applyFill="1" applyProtection="1">
      <protection locked="0"/>
    </xf>
    <xf numFmtId="166" fontId="22" fillId="5" borderId="0" xfId="0" applyNumberFormat="1" applyFont="1" applyFill="1" applyProtection="1">
      <protection locked="0"/>
    </xf>
    <xf numFmtId="167" fontId="22" fillId="0" borderId="0" xfId="0" applyNumberFormat="1" applyFont="1"/>
    <xf numFmtId="166" fontId="22" fillId="0" borderId="0" xfId="0" applyNumberFormat="1" applyFont="1"/>
    <xf numFmtId="166" fontId="22" fillId="4" borderId="0" xfId="0" applyNumberFormat="1" applyFont="1" applyFill="1"/>
    <xf numFmtId="167" fontId="22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left"/>
    </xf>
    <xf numFmtId="167" fontId="24" fillId="0" borderId="0" xfId="0" applyNumberFormat="1" applyFont="1" applyAlignment="1">
      <alignment horizontal="left"/>
    </xf>
    <xf numFmtId="0" fontId="22" fillId="4" borderId="0" xfId="0" applyFont="1" applyFill="1"/>
    <xf numFmtId="0" fontId="25" fillId="0" borderId="0" xfId="0" applyFont="1" applyProtection="1"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0" fillId="0" borderId="0" xfId="3" applyFont="1" applyProtection="1">
      <protection locked="0"/>
    </xf>
    <xf numFmtId="167" fontId="29" fillId="0" borderId="0" xfId="0" applyNumberFormat="1" applyFont="1"/>
    <xf numFmtId="15" fontId="28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horizontal="left"/>
    </xf>
    <xf numFmtId="0" fontId="2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4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4" fontId="29" fillId="0" borderId="0" xfId="0" applyNumberFormat="1" applyFont="1" applyAlignment="1" applyProtection="1">
      <alignment horizontal="right"/>
      <protection locked="0"/>
    </xf>
    <xf numFmtId="165" fontId="29" fillId="0" borderId="0" xfId="0" applyNumberFormat="1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9" fillId="4" borderId="1" xfId="0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29" fillId="4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Protection="1">
      <protection locked="0"/>
    </xf>
    <xf numFmtId="166" fontId="29" fillId="4" borderId="0" xfId="0" applyNumberFormat="1" applyFont="1" applyFill="1" applyProtection="1">
      <protection locked="0"/>
    </xf>
    <xf numFmtId="0" fontId="29" fillId="4" borderId="0" xfId="0" applyFont="1" applyFill="1"/>
    <xf numFmtId="0" fontId="30" fillId="0" borderId="0" xfId="0" applyFont="1" applyAlignment="1" applyProtection="1">
      <alignment horizontal="center" vertical="center"/>
      <protection locked="0"/>
    </xf>
    <xf numFmtId="0" fontId="28" fillId="0" borderId="0" xfId="10" applyFont="1" applyProtection="1">
      <protection locked="0"/>
    </xf>
    <xf numFmtId="0" fontId="22" fillId="0" borderId="0" xfId="10" applyFont="1" applyProtection="1">
      <protection locked="0"/>
    </xf>
    <xf numFmtId="0" fontId="29" fillId="0" borderId="0" xfId="10" applyFont="1" applyProtection="1">
      <protection locked="0"/>
    </xf>
    <xf numFmtId="164" fontId="22" fillId="0" borderId="0" xfId="10" applyNumberFormat="1" applyFont="1" applyAlignment="1" applyProtection="1">
      <alignment horizontal="right"/>
      <protection locked="0"/>
    </xf>
    <xf numFmtId="0" fontId="25" fillId="0" borderId="0" xfId="10" applyFont="1" applyProtection="1">
      <protection locked="0"/>
    </xf>
    <xf numFmtId="165" fontId="22" fillId="0" borderId="0" xfId="10" applyNumberFormat="1" applyFont="1" applyAlignment="1" applyProtection="1">
      <alignment horizontal="right"/>
      <protection locked="0"/>
    </xf>
    <xf numFmtId="0" fontId="33" fillId="0" borderId="0" xfId="11" applyFont="1" applyFill="1" applyProtection="1">
      <protection locked="0"/>
    </xf>
    <xf numFmtId="0" fontId="33" fillId="0" borderId="0" xfId="12" applyFont="1" applyFill="1" applyProtection="1">
      <protection locked="0"/>
    </xf>
    <xf numFmtId="15" fontId="28" fillId="0" borderId="0" xfId="10" applyNumberFormat="1" applyFont="1" applyAlignment="1" applyProtection="1">
      <alignment horizontal="right"/>
      <protection locked="0"/>
    </xf>
    <xf numFmtId="0" fontId="16" fillId="0" borderId="0" xfId="10" applyAlignment="1" applyProtection="1">
      <alignment horizontal="right"/>
      <protection locked="0"/>
    </xf>
    <xf numFmtId="0" fontId="33" fillId="8" borderId="0" xfId="11" applyFont="1" applyProtection="1">
      <protection locked="0"/>
    </xf>
    <xf numFmtId="0" fontId="24" fillId="0" borderId="0" xfId="10" applyFont="1" applyProtection="1">
      <protection locked="0"/>
    </xf>
    <xf numFmtId="0" fontId="25" fillId="0" borderId="0" xfId="10" applyFont="1" applyAlignment="1" applyProtection="1">
      <alignment horizontal="left"/>
      <protection locked="0"/>
    </xf>
    <xf numFmtId="0" fontId="22" fillId="0" borderId="0" xfId="10" applyFont="1" applyAlignment="1" applyProtection="1">
      <alignment horizontal="center"/>
      <protection locked="0"/>
    </xf>
    <xf numFmtId="0" fontId="22" fillId="4" borderId="0" xfId="10" applyFont="1" applyFill="1" applyProtection="1">
      <protection locked="0"/>
    </xf>
    <xf numFmtId="0" fontId="24" fillId="0" borderId="0" xfId="10" applyFont="1" applyAlignment="1" applyProtection="1">
      <alignment horizontal="center" vertical="center"/>
      <protection locked="0"/>
    </xf>
    <xf numFmtId="0" fontId="22" fillId="0" borderId="0" xfId="10" applyFont="1" applyAlignment="1" applyProtection="1">
      <alignment horizontal="center" vertical="center"/>
      <protection locked="0"/>
    </xf>
    <xf numFmtId="0" fontId="22" fillId="4" borderId="0" xfId="10" applyFont="1" applyFill="1" applyAlignment="1" applyProtection="1">
      <alignment horizontal="center"/>
      <protection locked="0"/>
    </xf>
    <xf numFmtId="0" fontId="22" fillId="4" borderId="0" xfId="10" applyFont="1" applyFill="1" applyAlignment="1" applyProtection="1">
      <alignment horizontal="center" vertical="center"/>
      <protection locked="0"/>
    </xf>
    <xf numFmtId="0" fontId="29" fillId="0" borderId="0" xfId="10" applyFont="1" applyAlignment="1" applyProtection="1">
      <alignment horizontal="center"/>
      <protection locked="0"/>
    </xf>
    <xf numFmtId="0" fontId="29" fillId="0" borderId="0" xfId="10" applyFont="1" applyAlignment="1" applyProtection="1">
      <alignment horizontal="center" vertical="center"/>
      <protection locked="0"/>
    </xf>
    <xf numFmtId="166" fontId="29" fillId="0" borderId="0" xfId="10" applyNumberFormat="1" applyFont="1" applyProtection="1">
      <protection locked="0"/>
    </xf>
    <xf numFmtId="166" fontId="26" fillId="5" borderId="0" xfId="10" applyNumberFormat="1" applyFont="1" applyFill="1" applyProtection="1">
      <protection locked="0"/>
    </xf>
    <xf numFmtId="167" fontId="22" fillId="0" borderId="0" xfId="10" applyNumberFormat="1" applyFont="1"/>
    <xf numFmtId="0" fontId="22" fillId="4" borderId="0" xfId="10" applyFont="1" applyFill="1"/>
    <xf numFmtId="166" fontId="22" fillId="4" borderId="0" xfId="10" applyNumberFormat="1" applyFont="1" applyFill="1"/>
    <xf numFmtId="166" fontId="22" fillId="0" borderId="0" xfId="10" applyNumberFormat="1" applyFont="1"/>
    <xf numFmtId="2" fontId="29" fillId="3" borderId="0" xfId="10" applyNumberFormat="1" applyFont="1" applyFill="1" applyProtection="1">
      <protection locked="0"/>
    </xf>
    <xf numFmtId="166" fontId="29" fillId="3" borderId="0" xfId="10" applyNumberFormat="1" applyFont="1" applyFill="1" applyProtection="1">
      <protection locked="0"/>
    </xf>
    <xf numFmtId="166" fontId="29" fillId="0" borderId="0" xfId="10" applyNumberFormat="1" applyFont="1"/>
    <xf numFmtId="167" fontId="29" fillId="0" borderId="0" xfId="10" applyNumberFormat="1" applyFont="1"/>
    <xf numFmtId="166" fontId="22" fillId="5" borderId="0" xfId="10" applyNumberFormat="1" applyFont="1" applyFill="1" applyProtection="1">
      <protection locked="0"/>
    </xf>
    <xf numFmtId="167" fontId="24" fillId="0" borderId="0" xfId="10" applyNumberFormat="1" applyFont="1"/>
    <xf numFmtId="0" fontId="16" fillId="0" borderId="0" xfId="10" applyProtection="1">
      <protection locked="0"/>
    </xf>
    <xf numFmtId="0" fontId="34" fillId="0" borderId="0" xfId="8" applyFont="1" applyFill="1"/>
    <xf numFmtId="0" fontId="28" fillId="0" borderId="0" xfId="0" applyFont="1"/>
    <xf numFmtId="0" fontId="22" fillId="0" borderId="0" xfId="3" applyFont="1"/>
    <xf numFmtId="0" fontId="22" fillId="0" borderId="0" xfId="3" applyFont="1" applyAlignment="1">
      <alignment horizontal="center"/>
    </xf>
    <xf numFmtId="167" fontId="22" fillId="0" borderId="0" xfId="3" applyNumberFormat="1" applyFont="1" applyAlignment="1">
      <alignment horizontal="center"/>
    </xf>
    <xf numFmtId="0" fontId="22" fillId="4" borderId="0" xfId="3" applyFont="1" applyFill="1" applyAlignment="1">
      <alignment horizontal="center"/>
    </xf>
    <xf numFmtId="0" fontId="22" fillId="0" borderId="0" xfId="3" applyFont="1" applyProtection="1">
      <protection locked="0"/>
    </xf>
    <xf numFmtId="0" fontId="22" fillId="0" borderId="0" xfId="0" applyFont="1"/>
    <xf numFmtId="0" fontId="30" fillId="0" borderId="0" xfId="0" applyFont="1"/>
    <xf numFmtId="0" fontId="25" fillId="0" borderId="0" xfId="0" applyFont="1"/>
    <xf numFmtId="165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center"/>
    </xf>
    <xf numFmtId="0" fontId="29" fillId="6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6" borderId="0" xfId="0" applyFont="1" applyFill="1"/>
    <xf numFmtId="0" fontId="30" fillId="0" borderId="0" xfId="0" applyFont="1" applyAlignment="1">
      <alignment horizontal="center" vertical="center"/>
    </xf>
    <xf numFmtId="166" fontId="29" fillId="3" borderId="0" xfId="0" applyNumberFormat="1" applyFont="1" applyFill="1"/>
    <xf numFmtId="167" fontId="29" fillId="2" borderId="0" xfId="0" applyNumberFormat="1" applyFont="1" applyFill="1"/>
    <xf numFmtId="166" fontId="29" fillId="2" borderId="0" xfId="0" applyNumberFormat="1" applyFont="1" applyFill="1"/>
    <xf numFmtId="166" fontId="29" fillId="6" borderId="0" xfId="0" applyNumberFormat="1" applyFont="1" applyFill="1"/>
    <xf numFmtId="167" fontId="29" fillId="6" borderId="0" xfId="0" applyNumberFormat="1" applyFont="1" applyFill="1"/>
    <xf numFmtId="0" fontId="0" fillId="0" borderId="0" xfId="0" applyAlignment="1">
      <alignment horizontal="center"/>
    </xf>
    <xf numFmtId="0" fontId="29" fillId="7" borderId="0" xfId="0" applyFont="1" applyFill="1" applyAlignment="1">
      <alignment horizontal="center"/>
    </xf>
    <xf numFmtId="0" fontId="29" fillId="7" borderId="0" xfId="0" applyFont="1" applyFill="1"/>
    <xf numFmtId="0" fontId="22" fillId="6" borderId="0" xfId="0" applyFont="1" applyFill="1"/>
    <xf numFmtId="166" fontId="29" fillId="5" borderId="0" xfId="0" applyNumberFormat="1" applyFont="1" applyFill="1"/>
    <xf numFmtId="167" fontId="26" fillId="7" borderId="0" xfId="0" applyNumberFormat="1" applyFont="1" applyFill="1"/>
    <xf numFmtId="0" fontId="29" fillId="2" borderId="0" xfId="0" applyFont="1" applyFill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166" fontId="29" fillId="0" borderId="1" xfId="0" applyNumberFormat="1" applyFont="1" applyBorder="1"/>
    <xf numFmtId="167" fontId="26" fillId="6" borderId="1" xfId="0" applyNumberFormat="1" applyFont="1" applyFill="1" applyBorder="1"/>
    <xf numFmtId="167" fontId="29" fillId="0" borderId="1" xfId="0" applyNumberFormat="1" applyFont="1" applyBorder="1"/>
    <xf numFmtId="0" fontId="29" fillId="6" borderId="1" xfId="0" applyFont="1" applyFill="1" applyBorder="1"/>
    <xf numFmtId="0" fontId="29" fillId="0" borderId="1" xfId="0" applyFont="1" applyBorder="1"/>
    <xf numFmtId="0" fontId="30" fillId="6" borderId="0" xfId="0" applyFont="1" applyFill="1" applyAlignment="1">
      <alignment horizontal="center"/>
    </xf>
    <xf numFmtId="0" fontId="29" fillId="2" borderId="1" xfId="0" applyFont="1" applyFill="1" applyBorder="1"/>
    <xf numFmtId="167" fontId="29" fillId="6" borderId="1" xfId="0" applyNumberFormat="1" applyFont="1" applyFill="1" applyBorder="1"/>
    <xf numFmtId="0" fontId="33" fillId="0" borderId="0" xfId="14" applyFont="1" applyFill="1"/>
    <xf numFmtId="167" fontId="26" fillId="0" borderId="1" xfId="0" applyNumberFormat="1" applyFont="1" applyBorder="1"/>
    <xf numFmtId="167" fontId="26" fillId="0" borderId="3" xfId="0" applyNumberFormat="1" applyFont="1" applyBorder="1"/>
    <xf numFmtId="0" fontId="29" fillId="4" borderId="2" xfId="0" applyFont="1" applyFill="1" applyBorder="1"/>
    <xf numFmtId="0" fontId="22" fillId="0" borderId="1" xfId="3" applyFont="1" applyBorder="1" applyAlignment="1">
      <alignment horizontal="center"/>
    </xf>
    <xf numFmtId="0" fontId="24" fillId="6" borderId="0" xfId="10" applyFont="1" applyFill="1" applyProtection="1">
      <protection locked="0"/>
    </xf>
    <xf numFmtId="0" fontId="24" fillId="6" borderId="0" xfId="10" applyFont="1" applyFill="1" applyAlignment="1" applyProtection="1">
      <alignment horizontal="center" vertical="center"/>
      <protection locked="0"/>
    </xf>
    <xf numFmtId="167" fontId="24" fillId="6" borderId="0" xfId="10" applyNumberFormat="1" applyFont="1" applyFill="1"/>
    <xf numFmtId="0" fontId="24" fillId="0" borderId="2" xfId="3" applyFont="1" applyBorder="1" applyAlignment="1">
      <alignment horizontal="center"/>
    </xf>
    <xf numFmtId="0" fontId="29" fillId="4" borderId="1" xfId="0" applyFont="1" applyFill="1" applyBorder="1"/>
    <xf numFmtId="166" fontId="22" fillId="5" borderId="1" xfId="0" applyNumberFormat="1" applyFont="1" applyFill="1" applyBorder="1" applyProtection="1">
      <protection locked="0"/>
    </xf>
    <xf numFmtId="167" fontId="22" fillId="0" borderId="1" xfId="0" applyNumberFormat="1" applyFont="1" applyBorder="1"/>
    <xf numFmtId="166" fontId="29" fillId="4" borderId="1" xfId="0" applyNumberFormat="1" applyFont="1" applyFill="1" applyBorder="1"/>
    <xf numFmtId="166" fontId="29" fillId="3" borderId="1" xfId="0" applyNumberFormat="1" applyFont="1" applyFill="1" applyBorder="1" applyProtection="1">
      <protection locked="0"/>
    </xf>
    <xf numFmtId="167" fontId="22" fillId="0" borderId="1" xfId="3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6" fontId="26" fillId="5" borderId="0" xfId="0" applyNumberFormat="1" applyFont="1" applyFill="1"/>
    <xf numFmtId="0" fontId="24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1" xfId="0" applyFont="1" applyBorder="1" applyAlignment="1">
      <alignment horizontal="left"/>
    </xf>
    <xf numFmtId="0" fontId="22" fillId="4" borderId="1" xfId="0" applyFont="1" applyFill="1" applyBorder="1" applyAlignment="1">
      <alignment horizontal="center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2" fillId="4" borderId="1" xfId="0" applyFont="1" applyFill="1" applyBorder="1"/>
    <xf numFmtId="2" fontId="26" fillId="5" borderId="1" xfId="0" applyNumberFormat="1" applyFont="1" applyFill="1" applyBorder="1" applyProtection="1">
      <protection locked="0"/>
    </xf>
    <xf numFmtId="0" fontId="30" fillId="0" borderId="1" xfId="0" applyFont="1" applyBorder="1" applyProtection="1">
      <protection locked="0"/>
    </xf>
    <xf numFmtId="15" fontId="2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4" fillId="13" borderId="0" xfId="0" applyFont="1" applyFill="1"/>
    <xf numFmtId="0" fontId="3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166" fontId="26" fillId="0" borderId="0" xfId="0" applyNumberFormat="1" applyFont="1"/>
    <xf numFmtId="0" fontId="25" fillId="14" borderId="0" xfId="0" applyFont="1" applyFill="1"/>
    <xf numFmtId="0" fontId="22" fillId="13" borderId="0" xfId="0" applyFont="1" applyFill="1"/>
    <xf numFmtId="0" fontId="22" fillId="2" borderId="0" xfId="0" applyFont="1" applyFill="1" applyAlignment="1">
      <alignment horizontal="center"/>
    </xf>
    <xf numFmtId="166" fontId="22" fillId="3" borderId="0" xfId="0" applyNumberFormat="1" applyFont="1" applyFill="1"/>
    <xf numFmtId="0" fontId="22" fillId="14" borderId="0" xfId="0" applyFont="1" applyFill="1"/>
    <xf numFmtId="167" fontId="24" fillId="14" borderId="0" xfId="0" applyNumberFormat="1" applyFont="1" applyFill="1" applyAlignment="1">
      <alignment horizontal="left"/>
    </xf>
    <xf numFmtId="0" fontId="22" fillId="4" borderId="0" xfId="0" applyFont="1" applyFill="1" applyAlignment="1">
      <alignment horizontal="center"/>
    </xf>
    <xf numFmtId="167" fontId="22" fillId="0" borderId="1" xfId="0" applyNumberFormat="1" applyFont="1" applyBorder="1" applyAlignment="1">
      <alignment horizontal="left"/>
    </xf>
    <xf numFmtId="166" fontId="22" fillId="5" borderId="0" xfId="0" applyNumberFormat="1" applyFont="1" applyFill="1"/>
    <xf numFmtId="167" fontId="22" fillId="3" borderId="0" xfId="0" applyNumberFormat="1" applyFont="1" applyFill="1" applyAlignment="1">
      <alignment horizontal="left"/>
    </xf>
    <xf numFmtId="167" fontId="22" fillId="5" borderId="0" xfId="0" applyNumberFormat="1" applyFont="1" applyFill="1" applyAlignment="1">
      <alignment horizontal="left"/>
    </xf>
    <xf numFmtId="168" fontId="22" fillId="0" borderId="0" xfId="0" applyNumberFormat="1" applyFont="1" applyAlignment="1">
      <alignment horizontal="left"/>
    </xf>
    <xf numFmtId="167" fontId="24" fillId="0" borderId="0" xfId="0" applyNumberFormat="1" applyFont="1" applyAlignment="1" applyProtection="1">
      <alignment horizontal="center"/>
      <protection locked="0"/>
    </xf>
    <xf numFmtId="167" fontId="24" fillId="0" borderId="0" xfId="0" applyNumberFormat="1" applyFont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0" fontId="15" fillId="12" borderId="0" xfId="14"/>
    <xf numFmtId="0" fontId="33" fillId="0" borderId="0" xfId="0" applyFont="1"/>
    <xf numFmtId="0" fontId="24" fillId="0" borderId="0" xfId="0" applyFont="1" applyAlignment="1">
      <alignment horizontal="left"/>
    </xf>
    <xf numFmtId="0" fontId="15" fillId="12" borderId="0" xfId="14" applyAlignment="1">
      <alignment horizontal="center"/>
    </xf>
    <xf numFmtId="0" fontId="24" fillId="0" borderId="1" xfId="0" applyFont="1" applyBorder="1" applyAlignment="1">
      <alignment horizontal="center"/>
    </xf>
    <xf numFmtId="0" fontId="35" fillId="4" borderId="0" xfId="4" applyFont="1" applyFill="1" applyAlignment="1">
      <alignment horizontal="left"/>
    </xf>
    <xf numFmtId="167" fontId="24" fillId="0" borderId="0" xfId="0" applyNumberFormat="1" applyFont="1"/>
    <xf numFmtId="167" fontId="22" fillId="0" borderId="1" xfId="0" applyNumberFormat="1" applyFont="1" applyBorder="1" applyAlignment="1">
      <alignment horizontal="center"/>
    </xf>
    <xf numFmtId="166" fontId="15" fillId="12" borderId="0" xfId="14" applyNumberFormat="1"/>
    <xf numFmtId="166" fontId="26" fillId="5" borderId="1" xfId="0" applyNumberFormat="1" applyFont="1" applyFill="1" applyBorder="1"/>
    <xf numFmtId="166" fontId="26" fillId="0" borderId="1" xfId="0" applyNumberFormat="1" applyFont="1" applyBorder="1"/>
    <xf numFmtId="0" fontId="24" fillId="0" borderId="0" xfId="0" applyFont="1" applyAlignment="1">
      <alignment horizontal="center" vertical="center"/>
    </xf>
    <xf numFmtId="167" fontId="24" fillId="14" borderId="0" xfId="0" applyNumberFormat="1" applyFont="1" applyFill="1"/>
    <xf numFmtId="167" fontId="22" fillId="14" borderId="0" xfId="0" applyNumberFormat="1" applyFont="1" applyFill="1"/>
    <xf numFmtId="0" fontId="0" fillId="41" borderId="0" xfId="0" applyFill="1"/>
    <xf numFmtId="0" fontId="15" fillId="0" borderId="0" xfId="14" applyFill="1"/>
    <xf numFmtId="0" fontId="15" fillId="4" borderId="0" xfId="14" applyFill="1"/>
    <xf numFmtId="0" fontId="22" fillId="41" borderId="0" xfId="0" applyFont="1" applyFill="1"/>
    <xf numFmtId="0" fontId="24" fillId="41" borderId="0" xfId="0" applyFont="1" applyFill="1" applyAlignment="1">
      <alignment horizontal="center"/>
    </xf>
    <xf numFmtId="0" fontId="24" fillId="41" borderId="1" xfId="0" applyFont="1" applyFill="1" applyBorder="1" applyAlignment="1">
      <alignment horizontal="center"/>
    </xf>
    <xf numFmtId="0" fontId="33" fillId="0" borderId="1" xfId="14" applyFont="1" applyFill="1" applyBorder="1" applyAlignment="1">
      <alignment horizontal="center"/>
    </xf>
    <xf numFmtId="0" fontId="33" fillId="4" borderId="1" xfId="14" applyFont="1" applyFill="1" applyBorder="1" applyAlignment="1">
      <alignment horizontal="center"/>
    </xf>
    <xf numFmtId="167" fontId="22" fillId="0" borderId="0" xfId="0" applyNumberFormat="1" applyFont="1" applyAlignment="1">
      <alignment horizontal="center"/>
    </xf>
    <xf numFmtId="0" fontId="15" fillId="0" borderId="0" xfId="14" applyFill="1" applyAlignment="1">
      <alignment horizontal="center"/>
    </xf>
    <xf numFmtId="0" fontId="15" fillId="4" borderId="0" xfId="14" applyFill="1" applyAlignment="1">
      <alignment horizontal="center"/>
    </xf>
    <xf numFmtId="167" fontId="22" fillId="41" borderId="0" xfId="0" applyNumberFormat="1" applyFont="1" applyFill="1"/>
    <xf numFmtId="167" fontId="22" fillId="3" borderId="0" xfId="0" applyNumberFormat="1" applyFont="1" applyFill="1"/>
    <xf numFmtId="167" fontId="22" fillId="5" borderId="0" xfId="0" applyNumberFormat="1" applyFont="1" applyFill="1"/>
    <xf numFmtId="167" fontId="15" fillId="0" borderId="0" xfId="14" applyNumberFormat="1" applyFill="1"/>
    <xf numFmtId="166" fontId="15" fillId="4" borderId="0" xfId="14" applyNumberFormat="1" applyFill="1"/>
    <xf numFmtId="0" fontId="20" fillId="0" borderId="0" xfId="3" applyFont="1"/>
    <xf numFmtId="0" fontId="17" fillId="0" borderId="0" xfId="9" applyFill="1"/>
    <xf numFmtId="0" fontId="17" fillId="0" borderId="1" xfId="9" applyFill="1" applyBorder="1" applyAlignment="1">
      <alignment horizontal="center" vertical="center"/>
    </xf>
    <xf numFmtId="0" fontId="17" fillId="0" borderId="0" xfId="9" applyFill="1" applyAlignment="1">
      <alignment horizontal="center" vertical="center"/>
    </xf>
    <xf numFmtId="167" fontId="0" fillId="0" borderId="0" xfId="0" applyNumberFormat="1"/>
    <xf numFmtId="0" fontId="20" fillId="0" borderId="0" xfId="0" applyFont="1"/>
    <xf numFmtId="0" fontId="50" fillId="0" borderId="0" xfId="0" applyFont="1"/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0" fontId="22" fillId="4" borderId="1" xfId="0" applyFont="1" applyFill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Protection="1">
      <protection locked="0"/>
    </xf>
    <xf numFmtId="0" fontId="22" fillId="0" borderId="1" xfId="0" applyFont="1" applyBorder="1" applyProtection="1"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9" fillId="42" borderId="0" xfId="0" applyFont="1" applyFill="1" applyProtection="1">
      <protection locked="0"/>
    </xf>
    <xf numFmtId="0" fontId="29" fillId="42" borderId="0" xfId="0" applyFont="1" applyFill="1" applyAlignment="1" applyProtection="1">
      <alignment horizontal="center" vertical="center"/>
      <protection locked="0"/>
    </xf>
    <xf numFmtId="0" fontId="29" fillId="42" borderId="1" xfId="0" applyFont="1" applyFill="1" applyBorder="1" applyAlignment="1" applyProtection="1">
      <alignment horizontal="center" vertical="center"/>
      <protection locked="0"/>
    </xf>
    <xf numFmtId="166" fontId="29" fillId="42" borderId="1" xfId="0" applyNumberFormat="1" applyFont="1" applyFill="1" applyBorder="1"/>
    <xf numFmtId="0" fontId="29" fillId="0" borderId="3" xfId="0" applyFont="1" applyBorder="1"/>
    <xf numFmtId="0" fontId="22" fillId="0" borderId="0" xfId="10" applyFont="1" applyAlignment="1" applyProtection="1">
      <alignment horizontal="left"/>
      <protection locked="0"/>
    </xf>
    <xf numFmtId="0" fontId="24" fillId="14" borderId="0" xfId="0" applyFont="1" applyFill="1"/>
    <xf numFmtId="0" fontId="24" fillId="0" borderId="2" xfId="10" applyFont="1" applyBorder="1" applyProtection="1">
      <protection locked="0"/>
    </xf>
    <xf numFmtId="0" fontId="24" fillId="0" borderId="2" xfId="10" applyFont="1" applyBorder="1" applyAlignment="1" applyProtection="1">
      <alignment horizontal="center" vertical="center"/>
      <protection locked="0"/>
    </xf>
    <xf numFmtId="167" fontId="22" fillId="0" borderId="2" xfId="10" applyNumberFormat="1" applyFont="1" applyBorder="1"/>
    <xf numFmtId="0" fontId="29" fillId="0" borderId="0" xfId="15" applyFont="1"/>
    <xf numFmtId="0" fontId="15" fillId="6" borderId="0" xfId="14" applyFill="1"/>
    <xf numFmtId="0" fontId="15" fillId="6" borderId="0" xfId="14" applyFill="1" applyAlignment="1">
      <alignment horizontal="center"/>
    </xf>
    <xf numFmtId="166" fontId="15" fillId="6" borderId="0" xfId="14" applyNumberFormat="1" applyFill="1"/>
    <xf numFmtId="0" fontId="30" fillId="0" borderId="1" xfId="0" applyFont="1" applyBorder="1" applyAlignment="1">
      <alignment horizontal="center"/>
    </xf>
    <xf numFmtId="0" fontId="30" fillId="0" borderId="2" xfId="0" applyFont="1" applyBorder="1"/>
    <xf numFmtId="167" fontId="51" fillId="0" borderId="1" xfId="0" applyNumberFormat="1" applyFont="1" applyBorder="1"/>
    <xf numFmtId="0" fontId="29" fillId="4" borderId="0" xfId="0" applyFont="1" applyFill="1" applyAlignment="1" applyProtection="1">
      <alignment horizontal="center"/>
      <protection locked="0"/>
    </xf>
    <xf numFmtId="2" fontId="26" fillId="5" borderId="0" xfId="0" applyNumberFormat="1" applyFont="1" applyFill="1" applyProtection="1">
      <protection locked="0"/>
    </xf>
    <xf numFmtId="167" fontId="22" fillId="0" borderId="0" xfId="0" applyNumberFormat="1" applyFont="1" applyAlignment="1">
      <alignment horizontal="right"/>
    </xf>
    <xf numFmtId="2" fontId="22" fillId="5" borderId="0" xfId="0" applyNumberFormat="1" applyFont="1" applyFill="1"/>
    <xf numFmtId="167" fontId="30" fillId="0" borderId="1" xfId="0" applyNumberFormat="1" applyFont="1" applyBorder="1"/>
    <xf numFmtId="167" fontId="30" fillId="4" borderId="0" xfId="0" applyNumberFormat="1" applyFont="1" applyFill="1" applyProtection="1">
      <protection locked="0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66" fontId="29" fillId="3" borderId="1" xfId="0" applyNumberFormat="1" applyFont="1" applyFill="1" applyBorder="1"/>
    <xf numFmtId="166" fontId="29" fillId="6" borderId="1" xfId="0" applyNumberFormat="1" applyFont="1" applyFill="1" applyBorder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0" borderId="0" xfId="14" applyFont="1" applyFill="1" applyAlignment="1">
      <alignment horizontal="center"/>
    </xf>
    <xf numFmtId="0" fontId="20" fillId="0" borderId="0" xfId="3" applyFont="1" applyAlignment="1" applyProtection="1">
      <alignment horizontal="center" vertical="center"/>
      <protection locked="0"/>
    </xf>
    <xf numFmtId="167" fontId="29" fillId="3" borderId="1" xfId="0" applyNumberFormat="1" applyFont="1" applyFill="1" applyBorder="1"/>
    <xf numFmtId="0" fontId="22" fillId="0" borderId="0" xfId="15" applyFont="1"/>
    <xf numFmtId="49" fontId="21" fillId="0" borderId="0" xfId="0" applyNumberFormat="1" applyFont="1" applyAlignment="1">
      <alignment vertical="top"/>
    </xf>
    <xf numFmtId="0" fontId="30" fillId="0" borderId="1" xfId="0" applyFont="1" applyBorder="1" applyAlignment="1">
      <alignment horizontal="right"/>
    </xf>
    <xf numFmtId="0" fontId="35" fillId="0" borderId="0" xfId="0" applyFont="1"/>
    <xf numFmtId="0" fontId="20" fillId="0" borderId="0" xfId="3" applyFont="1" applyAlignment="1">
      <alignment horizontal="center" vertical="center"/>
    </xf>
    <xf numFmtId="0" fontId="1" fillId="0" borderId="0" xfId="0" applyFont="1"/>
    <xf numFmtId="0" fontId="35" fillId="0" borderId="1" xfId="0" applyFont="1" applyBorder="1"/>
    <xf numFmtId="0" fontId="24" fillId="0" borderId="0" xfId="0" applyFont="1" applyAlignment="1">
      <alignment horizontal="left" vertical="center"/>
    </xf>
    <xf numFmtId="0" fontId="15" fillId="0" borderId="1" xfId="14" applyFill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167" fontId="24" fillId="0" borderId="0" xfId="0" applyNumberFormat="1" applyFont="1" applyAlignment="1">
      <alignment horizontal="right"/>
    </xf>
    <xf numFmtId="0" fontId="1" fillId="0" borderId="0" xfId="88" applyFont="1"/>
    <xf numFmtId="167" fontId="22" fillId="14" borderId="0" xfId="0" applyNumberFormat="1" applyFont="1" applyFill="1" applyAlignment="1">
      <alignment horizontal="left"/>
    </xf>
    <xf numFmtId="0" fontId="24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15" fontId="30" fillId="0" borderId="0" xfId="0" applyNumberFormat="1" applyFont="1" applyAlignment="1" applyProtection="1">
      <alignment horizontal="right"/>
      <protection locked="0"/>
    </xf>
    <xf numFmtId="0" fontId="55" fillId="0" borderId="0" xfId="0" applyFont="1" applyAlignment="1" applyProtection="1">
      <alignment horizontal="right"/>
      <protection locked="0"/>
    </xf>
    <xf numFmtId="0" fontId="24" fillId="43" borderId="0" xfId="10" applyFont="1" applyFill="1" applyProtection="1">
      <protection locked="0"/>
    </xf>
    <xf numFmtId="0" fontId="22" fillId="43" borderId="0" xfId="10" applyFont="1" applyFill="1" applyProtection="1">
      <protection locked="0"/>
    </xf>
    <xf numFmtId="0" fontId="0" fillId="43" borderId="0" xfId="0" applyFill="1"/>
    <xf numFmtId="0" fontId="22" fillId="0" borderId="1" xfId="10" applyFont="1" applyBorder="1" applyAlignment="1" applyProtection="1">
      <alignment horizontal="center"/>
      <protection locked="0"/>
    </xf>
    <xf numFmtId="0" fontId="22" fillId="0" borderId="1" xfId="10" applyFont="1" applyBorder="1" applyAlignment="1" applyProtection="1">
      <alignment horizontal="left"/>
      <protection locked="0"/>
    </xf>
    <xf numFmtId="0" fontId="24" fillId="0" borderId="1" xfId="10" applyFont="1" applyBorder="1" applyAlignment="1" applyProtection="1">
      <alignment horizontal="center" vertical="center"/>
      <protection locked="0"/>
    </xf>
    <xf numFmtId="167" fontId="26" fillId="5" borderId="0" xfId="0" applyNumberFormat="1" applyFont="1" applyFill="1"/>
    <xf numFmtId="167" fontId="22" fillId="0" borderId="0" xfId="10" applyNumberFormat="1" applyFont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56" fillId="0" borderId="0" xfId="0" applyFont="1"/>
    <xf numFmtId="0" fontId="28" fillId="0" borderId="0" xfId="0" applyFont="1" applyProtection="1">
      <protection locked="0"/>
    </xf>
    <xf numFmtId="0" fontId="21" fillId="0" borderId="0" xfId="92" applyProtection="1">
      <protection locked="0"/>
    </xf>
    <xf numFmtId="0" fontId="24" fillId="0" borderId="0" xfId="92" applyFont="1" applyProtection="1">
      <protection locked="0"/>
    </xf>
    <xf numFmtId="0" fontId="22" fillId="0" borderId="0" xfId="92" applyFont="1" applyProtection="1">
      <protection locked="0"/>
    </xf>
    <xf numFmtId="0" fontId="29" fillId="0" borderId="0" xfId="0" applyFont="1" applyAlignment="1" applyProtection="1">
      <alignment horizontal="left"/>
      <protection locked="0"/>
    </xf>
    <xf numFmtId="0" fontId="21" fillId="0" borderId="0" xfId="92" applyAlignment="1" applyProtection="1">
      <alignment horizontal="center"/>
      <protection locked="0"/>
    </xf>
    <xf numFmtId="0" fontId="20" fillId="0" borderId="0" xfId="92" applyFont="1" applyAlignment="1" applyProtection="1">
      <alignment horizontal="left"/>
      <protection locked="0"/>
    </xf>
    <xf numFmtId="0" fontId="21" fillId="4" borderId="0" xfId="92" applyFill="1" applyAlignment="1" applyProtection="1">
      <alignment horizontal="center"/>
      <protection locked="0"/>
    </xf>
    <xf numFmtId="0" fontId="20" fillId="0" borderId="0" xfId="92" applyFont="1" applyProtection="1">
      <protection locked="0"/>
    </xf>
    <xf numFmtId="0" fontId="20" fillId="4" borderId="0" xfId="92" applyFont="1" applyFill="1" applyProtection="1">
      <protection locked="0"/>
    </xf>
    <xf numFmtId="0" fontId="20" fillId="0" borderId="2" xfId="92" applyFont="1" applyBorder="1" applyAlignment="1" applyProtection="1">
      <alignment horizontal="right"/>
      <protection locked="0"/>
    </xf>
    <xf numFmtId="0" fontId="21" fillId="4" borderId="1" xfId="92" applyFill="1" applyBorder="1" applyProtection="1">
      <protection locked="0"/>
    </xf>
    <xf numFmtId="0" fontId="20" fillId="0" borderId="1" xfId="92" applyFont="1" applyBorder="1" applyProtection="1">
      <protection locked="0"/>
    </xf>
    <xf numFmtId="0" fontId="20" fillId="4" borderId="1" xfId="92" applyFont="1" applyFill="1" applyBorder="1" applyProtection="1">
      <protection locked="0"/>
    </xf>
    <xf numFmtId="0" fontId="21" fillId="0" borderId="1" xfId="92" applyBorder="1" applyProtection="1">
      <protection locked="0"/>
    </xf>
    <xf numFmtId="0" fontId="21" fillId="0" borderId="1" xfId="92" applyBorder="1" applyAlignment="1" applyProtection="1">
      <alignment horizontal="center"/>
      <protection locked="0"/>
    </xf>
    <xf numFmtId="0" fontId="20" fillId="0" borderId="3" xfId="92" applyFont="1" applyBorder="1" applyAlignment="1" applyProtection="1">
      <alignment horizontal="right"/>
      <protection locked="0"/>
    </xf>
    <xf numFmtId="0" fontId="0" fillId="0" borderId="13" xfId="0" applyBorder="1"/>
    <xf numFmtId="0" fontId="21" fillId="0" borderId="0" xfId="0" applyFont="1" applyAlignment="1">
      <alignment vertical="top"/>
    </xf>
    <xf numFmtId="166" fontId="54" fillId="4" borderId="0" xfId="0" applyNumberFormat="1" applyFont="1" applyFill="1" applyProtection="1">
      <protection locked="0"/>
    </xf>
    <xf numFmtId="0" fontId="22" fillId="4" borderId="0" xfId="0" applyFont="1" applyFill="1" applyProtection="1">
      <protection locked="0"/>
    </xf>
    <xf numFmtId="166" fontId="57" fillId="4" borderId="0" xfId="0" applyNumberFormat="1" applyFont="1" applyFill="1" applyProtection="1">
      <protection locked="0"/>
    </xf>
    <xf numFmtId="167" fontId="22" fillId="4" borderId="0" xfId="0" applyNumberFormat="1" applyFont="1" applyFill="1"/>
    <xf numFmtId="2" fontId="22" fillId="4" borderId="0" xfId="0" applyNumberFormat="1" applyFont="1" applyFill="1" applyProtection="1">
      <protection locked="0"/>
    </xf>
    <xf numFmtId="166" fontId="22" fillId="4" borderId="0" xfId="0" applyNumberFormat="1" applyFont="1" applyFill="1" applyProtection="1">
      <protection locked="0"/>
    </xf>
    <xf numFmtId="0" fontId="24" fillId="4" borderId="2" xfId="0" applyFont="1" applyFill="1" applyBorder="1" applyAlignment="1">
      <alignment horizontal="right"/>
    </xf>
    <xf numFmtId="0" fontId="24" fillId="4" borderId="0" xfId="0" applyFont="1" applyFill="1" applyProtection="1">
      <protection locked="0"/>
    </xf>
    <xf numFmtId="166" fontId="0" fillId="5" borderId="1" xfId="0" applyNumberFormat="1" applyFill="1" applyBorder="1" applyProtection="1">
      <protection locked="0"/>
    </xf>
    <xf numFmtId="167" fontId="21" fillId="0" borderId="1" xfId="92" applyNumberFormat="1" applyBorder="1"/>
    <xf numFmtId="167" fontId="21" fillId="4" borderId="1" xfId="92" applyNumberFormat="1" applyFill="1" applyBorder="1"/>
    <xf numFmtId="2" fontId="21" fillId="5" borderId="1" xfId="92" applyNumberFormat="1" applyFill="1" applyBorder="1" applyProtection="1">
      <protection locked="0"/>
    </xf>
    <xf numFmtId="166" fontId="21" fillId="5" borderId="1" xfId="92" applyNumberFormat="1" applyFill="1" applyBorder="1" applyProtection="1">
      <protection locked="0"/>
    </xf>
    <xf numFmtId="0" fontId="21" fillId="4" borderId="1" xfId="92" applyFill="1" applyBorder="1"/>
    <xf numFmtId="167" fontId="20" fillId="0" borderId="3" xfId="92" applyNumberFormat="1" applyFont="1" applyBorder="1" applyAlignment="1">
      <alignment horizontal="right"/>
    </xf>
    <xf numFmtId="0" fontId="21" fillId="0" borderId="0" xfId="0" applyFont="1" applyAlignment="1">
      <alignment horizontal="right" vertical="top"/>
    </xf>
    <xf numFmtId="166" fontId="0" fillId="0" borderId="0" xfId="0" applyNumberFormat="1" applyProtection="1">
      <protection locked="0"/>
    </xf>
    <xf numFmtId="167" fontId="21" fillId="0" borderId="0" xfId="92" applyNumberFormat="1"/>
    <xf numFmtId="2" fontId="21" fillId="0" borderId="0" xfId="92" applyNumberFormat="1" applyProtection="1">
      <protection locked="0"/>
    </xf>
    <xf numFmtId="166" fontId="21" fillId="0" borderId="0" xfId="92" applyNumberFormat="1" applyProtection="1">
      <protection locked="0"/>
    </xf>
    <xf numFmtId="0" fontId="21" fillId="0" borderId="0" xfId="92"/>
    <xf numFmtId="167" fontId="20" fillId="0" borderId="0" xfId="92" applyNumberFormat="1" applyFont="1" applyAlignment="1">
      <alignment horizontal="right"/>
    </xf>
    <xf numFmtId="166" fontId="54" fillId="0" borderId="0" xfId="0" applyNumberFormat="1" applyFont="1" applyProtection="1">
      <protection locked="0"/>
    </xf>
    <xf numFmtId="166" fontId="57" fillId="0" borderId="0" xfId="0" applyNumberFormat="1" applyFont="1" applyProtection="1">
      <protection locked="0"/>
    </xf>
    <xf numFmtId="2" fontId="22" fillId="0" borderId="0" xfId="0" applyNumberFormat="1" applyFont="1" applyProtection="1">
      <protection locked="0"/>
    </xf>
    <xf numFmtId="166" fontId="22" fillId="0" borderId="0" xfId="0" applyNumberFormat="1" applyFont="1" applyProtection="1">
      <protection locked="0"/>
    </xf>
    <xf numFmtId="0" fontId="22" fillId="0" borderId="0" xfId="3" applyFont="1" applyAlignment="1" applyProtection="1">
      <alignment horizontal="right"/>
      <protection locked="0"/>
    </xf>
    <xf numFmtId="0" fontId="29" fillId="0" borderId="0" xfId="0" applyFont="1" applyAlignment="1">
      <alignment horizontal="left"/>
    </xf>
    <xf numFmtId="0" fontId="58" fillId="0" borderId="0" xfId="0" applyFont="1"/>
    <xf numFmtId="0" fontId="29" fillId="6" borderId="0" xfId="92" applyFont="1" applyFill="1" applyProtection="1">
      <protection locked="0"/>
    </xf>
    <xf numFmtId="0" fontId="30" fillId="0" borderId="0" xfId="92" applyFont="1" applyAlignment="1" applyProtection="1">
      <alignment horizontal="center"/>
      <protection locked="0"/>
    </xf>
    <xf numFmtId="0" fontId="29" fillId="0" borderId="0" xfId="92" applyFont="1" applyAlignment="1" applyProtection="1">
      <alignment horizontal="center"/>
      <protection locked="0"/>
    </xf>
    <xf numFmtId="0" fontId="29" fillId="0" borderId="0" xfId="92" applyFont="1" applyProtection="1">
      <protection locked="0"/>
    </xf>
    <xf numFmtId="0" fontId="29" fillId="6" borderId="1" xfId="92" applyFont="1" applyFill="1" applyBorder="1" applyAlignment="1" applyProtection="1">
      <alignment horizontal="center"/>
      <protection locked="0"/>
    </xf>
    <xf numFmtId="0" fontId="29" fillId="0" borderId="1" xfId="92" applyFont="1" applyBorder="1" applyAlignment="1" applyProtection="1">
      <alignment horizontal="center"/>
      <protection locked="0"/>
    </xf>
    <xf numFmtId="0" fontId="30" fillId="0" borderId="1" xfId="92" applyFont="1" applyBorder="1" applyAlignment="1" applyProtection="1">
      <alignment horizontal="center"/>
      <protection locked="0"/>
    </xf>
    <xf numFmtId="0" fontId="29" fillId="4" borderId="0" xfId="92" applyFont="1" applyFill="1" applyProtection="1">
      <protection locked="0"/>
    </xf>
    <xf numFmtId="0" fontId="29" fillId="4" borderId="0" xfId="92" applyFont="1" applyFill="1"/>
    <xf numFmtId="166" fontId="29" fillId="4" borderId="0" xfId="92" applyNumberFormat="1" applyFont="1" applyFill="1" applyProtection="1">
      <protection locked="0"/>
    </xf>
    <xf numFmtId="0" fontId="21" fillId="4" borderId="0" xfId="92" applyFill="1" applyProtection="1">
      <protection locked="0"/>
    </xf>
    <xf numFmtId="167" fontId="29" fillId="4" borderId="0" xfId="92" applyNumberFormat="1" applyFont="1" applyFill="1"/>
    <xf numFmtId="0" fontId="29" fillId="6" borderId="0" xfId="0" applyFont="1" applyFill="1" applyProtection="1">
      <protection locked="0"/>
    </xf>
    <xf numFmtId="0" fontId="21" fillId="0" borderId="1" xfId="0" applyFont="1" applyBorder="1"/>
    <xf numFmtId="0" fontId="29" fillId="6" borderId="1" xfId="92" applyFont="1" applyFill="1" applyBorder="1" applyProtection="1">
      <protection locked="0"/>
    </xf>
    <xf numFmtId="166" fontId="29" fillId="5" borderId="1" xfId="0" applyNumberFormat="1" applyFont="1" applyFill="1" applyBorder="1" applyProtection="1">
      <protection locked="0"/>
    </xf>
    <xf numFmtId="167" fontId="29" fillId="0" borderId="1" xfId="92" applyNumberFormat="1" applyFont="1" applyBorder="1"/>
    <xf numFmtId="167" fontId="21" fillId="5" borderId="1" xfId="92" applyNumberFormat="1" applyFill="1" applyBorder="1" applyProtection="1">
      <protection locked="0"/>
    </xf>
    <xf numFmtId="0" fontId="21" fillId="5" borderId="1" xfId="92" applyFill="1" applyBorder="1" applyProtection="1">
      <protection locked="0"/>
    </xf>
    <xf numFmtId="167" fontId="29" fillId="0" borderId="1" xfId="92" applyNumberFormat="1" applyFont="1" applyBorder="1" applyProtection="1">
      <protection locked="0"/>
    </xf>
    <xf numFmtId="167" fontId="30" fillId="0" borderId="1" xfId="92" applyNumberFormat="1" applyFont="1" applyBorder="1"/>
    <xf numFmtId="0" fontId="30" fillId="0" borderId="1" xfId="92" applyFont="1" applyBorder="1" applyProtection="1">
      <protection locked="0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15" applyFont="1" applyAlignment="1">
      <alignment horizontal="right"/>
    </xf>
    <xf numFmtId="0" fontId="24" fillId="0" borderId="0" xfId="3" applyFont="1"/>
    <xf numFmtId="0" fontId="22" fillId="4" borderId="0" xfId="3" applyFont="1" applyFill="1"/>
    <xf numFmtId="0" fontId="22" fillId="0" borderId="2" xfId="3" applyFont="1" applyBorder="1"/>
    <xf numFmtId="0" fontId="24" fillId="0" borderId="0" xfId="3" applyFont="1" applyAlignment="1">
      <alignment horizontal="center"/>
    </xf>
    <xf numFmtId="0" fontId="22" fillId="0" borderId="2" xfId="3" applyFont="1" applyBorder="1" applyAlignment="1">
      <alignment horizontal="center"/>
    </xf>
    <xf numFmtId="167" fontId="22" fillId="0" borderId="0" xfId="3" applyNumberFormat="1" applyFont="1"/>
    <xf numFmtId="167" fontId="22" fillId="4" borderId="0" xfId="3" applyNumberFormat="1" applyFont="1" applyFill="1" applyAlignment="1">
      <alignment horizontal="center"/>
    </xf>
    <xf numFmtId="167" fontId="59" fillId="0" borderId="0" xfId="3" applyNumberFormat="1" applyFont="1" applyAlignment="1">
      <alignment horizontal="center"/>
    </xf>
    <xf numFmtId="167" fontId="59" fillId="0" borderId="0" xfId="10" applyNumberFormat="1" applyFont="1"/>
    <xf numFmtId="167" fontId="60" fillId="0" borderId="0" xfId="10" applyNumberFormat="1" applyFont="1"/>
    <xf numFmtId="167" fontId="59" fillId="0" borderId="0" xfId="3" applyNumberFormat="1" applyFont="1"/>
    <xf numFmtId="0" fontId="59" fillId="0" borderId="0" xfId="10" applyFont="1"/>
    <xf numFmtId="0" fontId="29" fillId="0" borderId="1" xfId="10" applyFont="1" applyBorder="1" applyAlignment="1" applyProtection="1">
      <alignment horizontal="center"/>
      <protection locked="0"/>
    </xf>
    <xf numFmtId="0" fontId="16" fillId="0" borderId="1" xfId="10" applyBorder="1" applyAlignment="1" applyProtection="1">
      <alignment horizontal="center"/>
      <protection locked="0"/>
    </xf>
    <xf numFmtId="0" fontId="29" fillId="0" borderId="1" xfId="10" applyFont="1" applyBorder="1" applyAlignment="1" applyProtection="1">
      <alignment horizontal="center" vertical="center"/>
      <protection locked="0"/>
    </xf>
    <xf numFmtId="0" fontId="22" fillId="0" borderId="1" xfId="10" applyFont="1" applyBorder="1" applyAlignment="1" applyProtection="1">
      <alignment horizontal="center" vertical="center"/>
      <protection locked="0"/>
    </xf>
    <xf numFmtId="0" fontId="61" fillId="0" borderId="0" xfId="0" applyFont="1"/>
    <xf numFmtId="167" fontId="22" fillId="0" borderId="2" xfId="3" applyNumberFormat="1" applyFont="1" applyBorder="1" applyAlignment="1">
      <alignment horizontal="center"/>
    </xf>
    <xf numFmtId="167" fontId="59" fillId="0" borderId="2" xfId="10" applyNumberFormat="1" applyFont="1" applyBorder="1"/>
    <xf numFmtId="0" fontId="59" fillId="4" borderId="0" xfId="0" applyFont="1" applyFill="1"/>
    <xf numFmtId="0" fontId="61" fillId="0" borderId="1" xfId="0" applyFont="1" applyBorder="1"/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3" applyFont="1" applyAlignment="1">
      <alignment horizontal="center"/>
    </xf>
    <xf numFmtId="15" fontId="2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9" fillId="2" borderId="1" xfId="0" applyFont="1" applyFill="1" applyBorder="1"/>
    <xf numFmtId="0" fontId="30" fillId="0" borderId="0" xfId="0" applyFont="1" applyAlignment="1">
      <alignment horizontal="left"/>
    </xf>
    <xf numFmtId="0" fontId="29" fillId="0" borderId="0" xfId="0" applyFont="1"/>
    <xf numFmtId="0" fontId="28" fillId="0" borderId="0" xfId="0" applyFont="1"/>
    <xf numFmtId="167" fontId="62" fillId="0" borderId="0" xfId="14" applyNumberFormat="1" applyFont="1" applyFill="1"/>
    <xf numFmtId="167" fontId="59" fillId="0" borderId="0" xfId="0" applyNumberFormat="1" applyFont="1"/>
    <xf numFmtId="0" fontId="59" fillId="0" borderId="0" xfId="0" applyFont="1"/>
    <xf numFmtId="0" fontId="62" fillId="0" borderId="0" xfId="9" applyFont="1" applyFill="1"/>
    <xf numFmtId="167" fontId="60" fillId="0" borderId="0" xfId="0" applyNumberFormat="1" applyFont="1"/>
  </cellXfs>
  <cellStyles count="133">
    <cellStyle name="20% - Accent1" xfId="40" builtinId="30" customBuiltin="1"/>
    <cellStyle name="20% - Accent1 2" xfId="69" xr:uid="{673856BF-2588-46E3-A648-1994068C584B}"/>
    <cellStyle name="20% - Accent1 3" xfId="99" xr:uid="{4FE5EF65-89A9-4742-BA07-0083126B72A1}"/>
    <cellStyle name="20% - Accent1 4" xfId="118" xr:uid="{97C45BAD-02B1-44E0-B7C6-DC743E36FED0}"/>
    <cellStyle name="20% - Accent2" xfId="42" builtinId="34" customBuiltin="1"/>
    <cellStyle name="20% - Accent2 2" xfId="71" xr:uid="{F6BF6BF6-5914-4C9E-B353-5E02B10FFC27}"/>
    <cellStyle name="20% - Accent2 3" xfId="101" xr:uid="{3ADC36C0-FB10-4B33-8887-6AD831079B22}"/>
    <cellStyle name="20% - Accent2 4" xfId="121" xr:uid="{CA1BFA86-E556-4A90-B552-2CA37C8ADFDF}"/>
    <cellStyle name="20% - Accent3" xfId="44" builtinId="38" customBuiltin="1"/>
    <cellStyle name="20% - Accent3 2" xfId="73" xr:uid="{3C65443E-7C02-48BC-9CA6-78E889BA36AA}"/>
    <cellStyle name="20% - Accent3 3" xfId="103" xr:uid="{1F050A54-ED72-4D2C-B3B8-15D1D9086644}"/>
    <cellStyle name="20% - Accent3 4" xfId="124" xr:uid="{C352846D-CCB6-42E6-9EC6-427FDCD9D5BB}"/>
    <cellStyle name="20% - Accent4" xfId="47" builtinId="42" customBuiltin="1"/>
    <cellStyle name="20% - Accent4 2" xfId="75" xr:uid="{FACADF12-D476-49C0-8778-45D44497E74A}"/>
    <cellStyle name="20% - Accent4 3" xfId="105" xr:uid="{348CC7A2-BF8E-484E-A81C-7CE4727F50C3}"/>
    <cellStyle name="20% - Accent4 4" xfId="126" xr:uid="{101360C1-299C-4C7A-8063-75828145D2C9}"/>
    <cellStyle name="20% - Accent5" xfId="50" builtinId="46" customBuiltin="1"/>
    <cellStyle name="20% - Accent5 2" xfId="77" xr:uid="{E641ACD6-EFC3-4B18-AD05-C9142C9A5B12}"/>
    <cellStyle name="20% - Accent5 3" xfId="106" xr:uid="{154F352D-5A76-4DA0-BCC6-114914DC8038}"/>
    <cellStyle name="20% - Accent5 4" xfId="128" xr:uid="{B0E6BA91-1543-4537-9697-7BDB48D67DF7}"/>
    <cellStyle name="20% - Accent6" xfId="52" builtinId="50" customBuiltin="1"/>
    <cellStyle name="20% - Accent6 2" xfId="79" xr:uid="{E1A3C077-EDF7-40F4-8B8F-7F61FA27B1B0}"/>
    <cellStyle name="20% - Accent6 3" xfId="107" xr:uid="{B3360243-85EB-4701-937A-5068788BFE0C}"/>
    <cellStyle name="20% - Accent6 4" xfId="131" xr:uid="{72DA9E55-DEFB-4EF3-B8D9-9EB22D380D69}"/>
    <cellStyle name="40% - Accent1" xfId="8" builtinId="31"/>
    <cellStyle name="40% - Accent1 2" xfId="11" xr:uid="{00000000-0005-0000-0000-000001000000}"/>
    <cellStyle name="40% - Accent1 3" xfId="58" xr:uid="{C552BD6E-DE0A-4F05-B6F4-ECB48C8A531E}"/>
    <cellStyle name="40% - Accent1 4" xfId="70" xr:uid="{02AEE21F-A6E2-4A42-A55F-E874291E7B39}"/>
    <cellStyle name="40% - Accent1 5" xfId="100" xr:uid="{F8011581-6C59-412D-84E0-41C9B6ACC2E9}"/>
    <cellStyle name="40% - Accent1 6" xfId="119" xr:uid="{DD69A7F3-58F0-451C-B228-BD708E54F3F4}"/>
    <cellStyle name="40% - Accent2 2" xfId="60" xr:uid="{A79E944E-18CB-4707-A353-23127EA47E83}"/>
    <cellStyle name="40% - Accent2 3" xfId="72" xr:uid="{D20E45DC-35DA-4D26-BE1A-C8C9F1A06C56}"/>
    <cellStyle name="40% - Accent2 4" xfId="102" xr:uid="{2BA2D5B5-9148-47C4-98B8-35A3FA5D5C3E}"/>
    <cellStyle name="40% - Accent2 5" xfId="122" xr:uid="{2F12CFB2-FB47-4023-8F3D-B4C3716D5D8D}"/>
    <cellStyle name="40% - Accent3" xfId="45" builtinId="39" customBuiltin="1"/>
    <cellStyle name="40% - Accent3 2" xfId="74" xr:uid="{DAFE40D1-8F75-47D9-8BE6-3854A7001A20}"/>
    <cellStyle name="40% - Accent3 3" xfId="104" xr:uid="{F0B4A647-38F3-4515-AC13-8CBDF9B1638C}"/>
    <cellStyle name="40% - Accent3 4" xfId="125" xr:uid="{17E13BD1-50F6-420C-93E9-C76AF1F4C86B}"/>
    <cellStyle name="40% - Accent4" xfId="48" builtinId="43" customBuiltin="1"/>
    <cellStyle name="40% - Accent4 2" xfId="76" xr:uid="{DB94CE2C-7EF3-4D27-BC06-80D800401B47}"/>
    <cellStyle name="40% - Accent4 3" xfId="95" xr:uid="{B81B1216-5627-4C8C-90E1-F830C0FD4271}"/>
    <cellStyle name="40% - Accent4 4" xfId="114" xr:uid="{52BEEB40-7E2D-4FC3-8237-2F2546214C9D}"/>
    <cellStyle name="40% - Accent5" xfId="86" builtinId="47" customBuiltin="1"/>
    <cellStyle name="40% - Accent5 2" xfId="64" xr:uid="{416D080C-93A1-44F2-8BBA-D957FEACAC6E}"/>
    <cellStyle name="40% - Accent5 3" xfId="78" xr:uid="{D4BC6599-3E73-4E0F-89EE-9C99163405AC}"/>
    <cellStyle name="40% - Accent5 4" xfId="129" xr:uid="{07324926-DA87-4C18-AB89-ADD3DC41F309}"/>
    <cellStyle name="40% - Accent6" xfId="53" builtinId="51" customBuiltin="1"/>
    <cellStyle name="40% - Accent6 2" xfId="80" xr:uid="{753CD973-5D7C-489C-A430-003440E592F5}"/>
    <cellStyle name="40% - Accent6 3" xfId="108" xr:uid="{BF759B9B-C608-45A7-A465-948B0BA65B54}"/>
    <cellStyle name="40% - Accent6 4" xfId="132" xr:uid="{A07ED144-DC92-441D-8B93-3BD0E487D6A0}"/>
    <cellStyle name="60% - Accent1" xfId="83" builtinId="32" customBuiltin="1"/>
    <cellStyle name="60% - Accent1 2" xfId="59" xr:uid="{5DF4557E-DB0B-4A96-91BC-B97285E4E0EB}"/>
    <cellStyle name="60% - Accent1 3" xfId="120" xr:uid="{A94A7C26-AC90-43A3-BF50-638FF63A72EB}"/>
    <cellStyle name="60% - Accent2" xfId="84" builtinId="36" customBuiltin="1"/>
    <cellStyle name="60% - Accent2 2" xfId="61" xr:uid="{691E4477-9D23-4720-AA63-51929207CC2F}"/>
    <cellStyle name="60% - Accent2 3" xfId="123" xr:uid="{26676EAC-D72A-4B1F-A74B-C32C27CD03CE}"/>
    <cellStyle name="60% - Accent3" xfId="9" builtinId="40"/>
    <cellStyle name="60% - Accent3 2" xfId="12" xr:uid="{00000000-0005-0000-0000-000005000000}"/>
    <cellStyle name="60% - Accent3 3" xfId="62" xr:uid="{E334D7D3-7495-4722-A409-17A20BBA6149}"/>
    <cellStyle name="60% - Accent3 4" xfId="93" xr:uid="{9FCD4634-2F68-498E-9BAA-4EE195E2450C}"/>
    <cellStyle name="60% - Accent3 5" xfId="112" xr:uid="{F6F551EB-B796-4905-B7BD-3B2FFFD2A77E}"/>
    <cellStyle name="60% - Accent4" xfId="85" builtinId="44" customBuiltin="1"/>
    <cellStyle name="60% - Accent4 2" xfId="63" xr:uid="{A066F13B-29FB-4A06-9AEF-352875683A46}"/>
    <cellStyle name="60% - Accent4 3" xfId="127" xr:uid="{D3076B2C-C2BD-45F4-B8BA-06C20F40C356}"/>
    <cellStyle name="60% - Accent5" xfId="87" builtinId="48" customBuiltin="1"/>
    <cellStyle name="60% - Accent5 2" xfId="65" xr:uid="{6DA0DC9E-394F-49AF-AD9C-741C77C71669}"/>
    <cellStyle name="60% - Accent5 3" xfId="130" xr:uid="{D4EB476E-E088-4EE2-960E-603DBCEE7870}"/>
    <cellStyle name="60% - Accent6" xfId="14" builtinId="52"/>
    <cellStyle name="60% - Accent6 2" xfId="66" xr:uid="{1C5287A1-A9ED-472A-9FAC-7055D6895AD7}"/>
    <cellStyle name="60% - Accent6 3" xfId="94" xr:uid="{1D459EF8-084E-46E4-93C3-91F8BD72F09C}"/>
    <cellStyle name="60% - Accent6 4" xfId="113" xr:uid="{518326AB-9107-4724-97C1-27F3EE61DCA9}"/>
    <cellStyle name="Accent1" xfId="39" builtinId="29" customBuiltin="1"/>
    <cellStyle name="Accent2" xfId="41" builtinId="33" customBuiltin="1"/>
    <cellStyle name="Accent3" xfId="43" builtinId="37" customBuiltin="1"/>
    <cellStyle name="Accent4" xfId="46" builtinId="41" customBuiltin="1"/>
    <cellStyle name="Accent5" xfId="49" builtinId="45" customBuiltin="1"/>
    <cellStyle name="Accent6" xfId="51" builtinId="49" customBuiltin="1"/>
    <cellStyle name="Bad" xfId="30" builtinId="27" customBuiltin="1"/>
    <cellStyle name="Calculation" xfId="33" builtinId="22" customBuiltin="1"/>
    <cellStyle name="Check Cell" xfId="35" builtinId="23" customBuiltin="1"/>
    <cellStyle name="Explanatory Text" xfId="37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31" builtinId="20" customBuiltin="1"/>
    <cellStyle name="Linked Cell" xfId="34" builtinId="24" customBuiltin="1"/>
    <cellStyle name="Neutral" xfId="82" builtinId="28" customBuiltin="1"/>
    <cellStyle name="Neutral 2" xfId="56" xr:uid="{CC8F68E0-4D94-4E3C-8319-DAC5B52D4165}"/>
    <cellStyle name="Normal" xfId="0" builtinId="0"/>
    <cellStyle name="Normal 10" xfId="88" xr:uid="{2608D658-0317-4321-9627-DE2F08F6298F}"/>
    <cellStyle name="Normal 11" xfId="109" xr:uid="{147C0C0C-7C54-4659-BDFA-D11140685A3C}"/>
    <cellStyle name="Normal 2" xfId="1" xr:uid="{00000000-0005-0000-0000-000008000000}"/>
    <cellStyle name="Normal 2 10" xfId="22" xr:uid="{00000000-0005-0000-0000-000001000000}"/>
    <cellStyle name="Normal 2 11" xfId="23" xr:uid="{00000000-0005-0000-0000-000001000000}"/>
    <cellStyle name="Normal 2 12" xfId="24" xr:uid="{00000000-0005-0000-0000-000001000000}"/>
    <cellStyle name="Normal 2 2" xfId="3" xr:uid="{00000000-0005-0000-0000-000009000000}"/>
    <cellStyle name="Normal 2 3" xfId="7" xr:uid="{00000000-0005-0000-0000-00000A000000}"/>
    <cellStyle name="Normal 2 3 2" xfId="92" xr:uid="{5420B263-1F7A-491A-88F9-337D05BA698C}"/>
    <cellStyle name="Normal 2 4" xfId="16" xr:uid="{00000000-0005-0000-0000-000001000000}"/>
    <cellStyle name="Normal 2 5" xfId="17" xr:uid="{00000000-0005-0000-0000-000001000000}"/>
    <cellStyle name="Normal 2 6" xfId="18" xr:uid="{00000000-0005-0000-0000-000001000000}"/>
    <cellStyle name="Normal 2 7" xfId="19" xr:uid="{00000000-0005-0000-0000-000001000000}"/>
    <cellStyle name="Normal 2 8" xfId="20" xr:uid="{00000000-0005-0000-0000-000001000000}"/>
    <cellStyle name="Normal 2 9" xfId="21" xr:uid="{00000000-0005-0000-0000-000001000000}"/>
    <cellStyle name="Normal 3" xfId="4" xr:uid="{00000000-0005-0000-0000-00000B000000}"/>
    <cellStyle name="Normal 3 2" xfId="13" xr:uid="{00000000-0005-0000-0000-00000C000000}"/>
    <cellStyle name="Normal 3 2 2" xfId="97" xr:uid="{7D726978-7FB3-480A-A1A7-07C614EB9FDD}"/>
    <cellStyle name="Normal 3 2 3" xfId="116" xr:uid="{396DCCDD-A262-4BAC-AECB-4BEA8FF88AC2}"/>
    <cellStyle name="Normal 3 3" xfId="89" xr:uid="{25BD26CC-9B34-42DB-8BA8-1250B8512D69}"/>
    <cellStyle name="Normal 3 4" xfId="110" xr:uid="{276C9A2C-D1AF-4EC4-9BBC-AE4807A8F512}"/>
    <cellStyle name="Normal 4" xfId="5" xr:uid="{00000000-0005-0000-0000-00000D000000}"/>
    <cellStyle name="Normal 4 2" xfId="90" xr:uid="{DF2D64C8-D7D0-4687-AA9B-181A9D904003}"/>
    <cellStyle name="Normal 5" xfId="6" xr:uid="{00000000-0005-0000-0000-00000E000000}"/>
    <cellStyle name="Normal 5 2" xfId="91" xr:uid="{685C399D-630D-4506-9C9F-576F09740B01}"/>
    <cellStyle name="Normal 5 3" xfId="111" xr:uid="{6CCA7771-2082-48C7-A18C-7DB7B9449DFE}"/>
    <cellStyle name="Normal 6" xfId="10" xr:uid="{00000000-0005-0000-0000-00000F000000}"/>
    <cellStyle name="Normal 6 2" xfId="96" xr:uid="{2BF2D65B-2CB1-46E3-9307-00484D260AAA}"/>
    <cellStyle name="Normal 6 3" xfId="115" xr:uid="{F27EE171-3DDA-4BDB-8467-55669F2B62A5}"/>
    <cellStyle name="Normal 7" xfId="15" xr:uid="{00000000-0005-0000-0000-00003A000000}"/>
    <cellStyle name="Normal 8" xfId="54" xr:uid="{DEF4E0C8-2C23-4F66-B207-5D9A0DEC80F0}"/>
    <cellStyle name="Normal 9" xfId="67" xr:uid="{524D0219-ADDB-41F9-9CA0-A92411BBFB41}"/>
    <cellStyle name="Note 2" xfId="57" xr:uid="{862BC503-7EBB-414C-B8B6-FA1589A8DD3C}"/>
    <cellStyle name="Note 3" xfId="68" xr:uid="{1A882AF7-132E-45FB-AA17-2AAD74740EEB}"/>
    <cellStyle name="Note 4" xfId="98" xr:uid="{BD731370-CEED-41BE-AF18-9839F6B99702}"/>
    <cellStyle name="Note 5" xfId="117" xr:uid="{0212F21C-D44E-4670-96E7-D5D1EA05DBEB}"/>
    <cellStyle name="Output" xfId="32" builtinId="21" customBuiltin="1"/>
    <cellStyle name="Standard 2" xfId="2" xr:uid="{00000000-0005-0000-0000-000010000000}"/>
    <cellStyle name="Title" xfId="81" builtinId="15" customBuiltin="1"/>
    <cellStyle name="Title 2" xfId="55" xr:uid="{03485CEF-8962-4881-8983-0C39A4D837BA}"/>
    <cellStyle name="Total" xfId="38" builtinId="25" customBuiltin="1"/>
    <cellStyle name="Warning Text" xfId="36" builtinId="11" customBuiltin="1"/>
  </cellStyles>
  <dxfs count="0"/>
  <tableStyles count="0" defaultTableStyle="TableStyleMedium9"/>
  <colors>
    <mruColors>
      <color rgb="FFFFFF99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6473-B21A-40DE-B8C9-0138CEDC510F}">
  <dimension ref="A1:A3"/>
  <sheetViews>
    <sheetView workbookViewId="0">
      <selection activeCell="A4" sqref="A4"/>
    </sheetView>
  </sheetViews>
  <sheetFormatPr defaultRowHeight="13.2" x14ac:dyDescent="0.25"/>
  <sheetData>
    <row r="1" spans="1:1" ht="14.4" x14ac:dyDescent="0.3">
      <c r="A1" s="183" t="s">
        <v>105</v>
      </c>
    </row>
    <row r="2" spans="1:1" ht="14.4" x14ac:dyDescent="0.3">
      <c r="A2" s="183"/>
    </row>
    <row r="3" spans="1:1" ht="14.4" x14ac:dyDescent="0.3">
      <c r="A3" s="183" t="s">
        <v>106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8EAD-09A6-4CE6-B3B3-BD41C9538B5C}">
  <sheetPr>
    <pageSetUpPr fitToPage="1"/>
  </sheetPr>
  <dimension ref="A1:AP12"/>
  <sheetViews>
    <sheetView topLeftCell="N1" workbookViewId="0">
      <selection activeCell="AM12" sqref="AM12"/>
    </sheetView>
  </sheetViews>
  <sheetFormatPr defaultRowHeight="13.2" x14ac:dyDescent="0.25"/>
  <cols>
    <col min="1" max="1" width="5.6640625" customWidth="1"/>
    <col min="2" max="2" width="21.6640625" customWidth="1"/>
    <col min="3" max="3" width="27.88671875" customWidth="1"/>
    <col min="4" max="5" width="20" customWidth="1"/>
    <col min="6" max="6" width="2.88671875" customWidth="1"/>
    <col min="7" max="7" width="7.5546875" customWidth="1"/>
    <col min="8" max="8" width="10.6640625" customWidth="1"/>
    <col min="9" max="9" width="9.33203125" customWidth="1"/>
    <col min="10" max="11" width="11" customWidth="1"/>
    <col min="20" max="20" width="2.88671875" customWidth="1"/>
    <col min="21" max="24" width="8.88671875" style="158"/>
    <col min="25" max="25" width="2.88671875" customWidth="1"/>
    <col min="34" max="34" width="2.88671875" customWidth="1"/>
    <col min="35" max="35" width="7.44140625" customWidth="1"/>
    <col min="36" max="36" width="8.21875" customWidth="1"/>
    <col min="37" max="37" width="7.33203125" customWidth="1"/>
    <col min="38" max="38" width="9.33203125" style="158" bestFit="1" customWidth="1"/>
    <col min="39" max="39" width="2.88671875" style="158" customWidth="1"/>
    <col min="40" max="40" width="11.5546875" customWidth="1"/>
  </cols>
  <sheetData>
    <row r="1" spans="1:42" ht="15.6" x14ac:dyDescent="0.3">
      <c r="A1" s="92" t="str">
        <f>'Comp Detail'!A1</f>
        <v>SVG OFFICIAL COMPETITION FEBRUARY 2025</v>
      </c>
      <c r="B1" s="3"/>
      <c r="C1" s="98"/>
      <c r="D1" s="147" t="s">
        <v>72</v>
      </c>
      <c r="E1" s="273" t="s">
        <v>107</v>
      </c>
      <c r="F1" s="98"/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98"/>
      <c r="U1" s="24"/>
      <c r="V1" s="24"/>
      <c r="W1" s="24"/>
      <c r="X1" s="24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41"/>
      <c r="AM1" s="41"/>
      <c r="AN1" s="180">
        <f ca="1">NOW()</f>
        <v>45711.639191435184</v>
      </c>
      <c r="AO1" s="98"/>
      <c r="AP1" s="98"/>
    </row>
    <row r="2" spans="1:42" ht="15.6" x14ac:dyDescent="0.3">
      <c r="A2" s="28"/>
      <c r="B2" s="3"/>
      <c r="C2" s="98"/>
      <c r="D2" s="147" t="s">
        <v>73</v>
      </c>
      <c r="E2" s="3" t="s">
        <v>108</v>
      </c>
      <c r="F2" s="98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98"/>
      <c r="U2" s="24"/>
      <c r="V2" s="24"/>
      <c r="W2" s="24"/>
      <c r="X2" s="24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41"/>
      <c r="AM2" s="41"/>
      <c r="AN2" s="181">
        <f ca="1">NOW()</f>
        <v>45711.639191435184</v>
      </c>
      <c r="AO2" s="98"/>
      <c r="AP2" s="98"/>
    </row>
    <row r="3" spans="1:42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F3" s="98"/>
      <c r="G3" s="1"/>
      <c r="H3" s="1"/>
      <c r="I3" s="1"/>
      <c r="J3" s="1"/>
      <c r="K3" s="1"/>
      <c r="L3" s="98"/>
      <c r="M3" s="98"/>
      <c r="N3" s="98"/>
      <c r="O3" s="98"/>
      <c r="P3" s="98"/>
      <c r="Q3" s="98"/>
      <c r="R3" s="98"/>
      <c r="S3" s="98"/>
      <c r="T3" s="98"/>
      <c r="U3" s="24"/>
      <c r="V3" s="24"/>
      <c r="W3" s="24"/>
      <c r="X3" s="24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41"/>
      <c r="AM3" s="41"/>
      <c r="AN3" s="181"/>
      <c r="AO3" s="98"/>
      <c r="AP3" s="98"/>
    </row>
    <row r="4" spans="1:42" ht="15.6" x14ac:dyDescent="0.3">
      <c r="A4" s="157"/>
      <c r="B4" s="158"/>
      <c r="C4" s="98"/>
      <c r="D4" s="147"/>
      <c r="E4" s="3"/>
      <c r="F4" s="98"/>
      <c r="G4" s="1"/>
      <c r="H4" s="1"/>
      <c r="I4" s="1"/>
      <c r="J4" s="1"/>
      <c r="K4" s="1"/>
      <c r="L4" s="98"/>
      <c r="M4" s="98"/>
      <c r="N4" s="98"/>
      <c r="O4" s="98"/>
      <c r="P4" s="98"/>
      <c r="Q4" s="98"/>
      <c r="R4" s="98"/>
      <c r="S4" s="98"/>
      <c r="T4" s="98"/>
      <c r="U4" s="24"/>
      <c r="V4" s="24"/>
      <c r="W4" s="24"/>
      <c r="X4" s="24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41"/>
      <c r="AM4" s="41"/>
      <c r="AN4" s="181"/>
      <c r="AO4" s="98"/>
      <c r="AP4" s="98"/>
    </row>
    <row r="5" spans="1:42" ht="15.6" x14ac:dyDescent="0.3">
      <c r="A5" s="100"/>
      <c r="B5" s="98"/>
      <c r="C5" s="98"/>
      <c r="D5" s="147"/>
      <c r="E5" s="98"/>
      <c r="F5" s="98"/>
      <c r="G5" s="166" t="s">
        <v>51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98"/>
      <c r="U5" s="171" t="s">
        <v>51</v>
      </c>
      <c r="V5" s="274"/>
      <c r="W5" s="274"/>
      <c r="X5" s="274"/>
      <c r="Y5" s="170"/>
      <c r="Z5" s="170"/>
      <c r="AA5" s="170"/>
      <c r="AB5" s="170"/>
      <c r="AC5" s="170"/>
      <c r="AD5" s="170"/>
      <c r="AE5" s="170"/>
      <c r="AF5" s="170"/>
      <c r="AG5" s="170"/>
      <c r="AH5" s="98"/>
      <c r="AI5" s="98"/>
      <c r="AJ5" s="98"/>
      <c r="AK5" s="98"/>
      <c r="AL5" s="41"/>
      <c r="AM5" s="41"/>
      <c r="AN5" s="98"/>
      <c r="AO5" s="98"/>
      <c r="AP5" s="98"/>
    </row>
    <row r="6" spans="1:42" ht="15.6" x14ac:dyDescent="0.3">
      <c r="A6" s="100"/>
      <c r="B6" s="98"/>
      <c r="C6" s="147"/>
      <c r="D6" s="98"/>
      <c r="E6" s="98"/>
      <c r="F6" s="98"/>
      <c r="I6" s="98"/>
      <c r="J6" s="98"/>
      <c r="K6" s="98"/>
      <c r="M6" s="148"/>
      <c r="N6" s="148"/>
      <c r="O6" s="148"/>
      <c r="P6" s="98"/>
      <c r="Q6" s="98"/>
      <c r="R6" s="98"/>
      <c r="S6" s="98"/>
      <c r="T6" s="98"/>
      <c r="U6" s="148"/>
      <c r="V6" s="98"/>
      <c r="W6" s="24"/>
      <c r="X6" s="24"/>
      <c r="Y6" s="98"/>
      <c r="Z6" s="148"/>
      <c r="AA6" s="14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41"/>
      <c r="AM6" s="41"/>
      <c r="AN6" s="98"/>
      <c r="AO6" s="98"/>
      <c r="AP6" s="98"/>
    </row>
    <row r="7" spans="1:42" ht="15.6" x14ac:dyDescent="0.3">
      <c r="A7" s="100" t="s">
        <v>186</v>
      </c>
      <c r="B7" s="148"/>
      <c r="C7" s="98"/>
      <c r="D7" s="98"/>
      <c r="E7" s="98"/>
      <c r="F7" s="148"/>
      <c r="G7" s="148" t="s">
        <v>47</v>
      </c>
      <c r="H7" s="98" t="str">
        <f>E1</f>
        <v>Darryn Fedrick</v>
      </c>
      <c r="I7" s="98"/>
      <c r="J7" s="98"/>
      <c r="K7" s="98"/>
      <c r="M7" s="98"/>
      <c r="N7" s="98"/>
      <c r="O7" s="98"/>
      <c r="P7" s="98"/>
      <c r="Q7" s="98"/>
      <c r="R7" s="98"/>
      <c r="S7" s="98"/>
      <c r="T7" s="172"/>
      <c r="U7" s="26" t="s">
        <v>46</v>
      </c>
      <c r="V7" s="24" t="str">
        <f>E2</f>
        <v>Nina Fritzell</v>
      </c>
      <c r="W7" s="24"/>
      <c r="X7" s="24"/>
      <c r="Y7" s="172"/>
      <c r="Z7" s="148" t="s">
        <v>48</v>
      </c>
      <c r="AA7" s="148"/>
      <c r="AB7" s="98" t="str">
        <f>E3</f>
        <v>Juan Manuel Cardaci</v>
      </c>
      <c r="AC7" s="98"/>
      <c r="AD7" s="98"/>
      <c r="AE7" s="98"/>
      <c r="AF7" s="148"/>
      <c r="AG7" s="148"/>
      <c r="AH7" s="182"/>
      <c r="AI7" s="197"/>
      <c r="AJ7" s="197"/>
      <c r="AK7" s="197"/>
      <c r="AL7" s="41"/>
      <c r="AM7" s="41"/>
      <c r="AN7" s="98"/>
      <c r="AO7" s="98"/>
      <c r="AP7" s="98"/>
    </row>
    <row r="8" spans="1:42" ht="15.6" x14ac:dyDescent="0.3">
      <c r="A8" s="100" t="s">
        <v>75</v>
      </c>
      <c r="B8" s="148">
        <v>16</v>
      </c>
      <c r="C8" s="98"/>
      <c r="D8" s="98"/>
      <c r="E8" s="98"/>
      <c r="F8" s="98"/>
      <c r="G8" s="148" t="s">
        <v>26</v>
      </c>
      <c r="H8" s="98"/>
      <c r="T8" s="172"/>
      <c r="U8" s="24"/>
      <c r="V8" s="24"/>
      <c r="W8" s="24"/>
      <c r="X8" s="24"/>
      <c r="Y8" s="172"/>
      <c r="Z8" s="98"/>
      <c r="AA8" s="98"/>
      <c r="AB8" s="98"/>
      <c r="AC8" s="98"/>
      <c r="AD8" s="98"/>
      <c r="AE8" s="98"/>
      <c r="AF8" s="98"/>
      <c r="AG8" s="98"/>
      <c r="AH8" s="182"/>
      <c r="AI8" s="197"/>
      <c r="AJ8" s="197"/>
      <c r="AK8" s="197"/>
      <c r="AL8" s="41"/>
      <c r="AM8" s="41"/>
      <c r="AN8" s="98"/>
      <c r="AO8" s="98"/>
      <c r="AP8" s="98"/>
    </row>
    <row r="9" spans="1:42" ht="14.4" x14ac:dyDescent="0.3">
      <c r="A9" s="98"/>
      <c r="B9" s="98"/>
      <c r="C9" s="98"/>
      <c r="D9" s="98"/>
      <c r="E9" s="98"/>
      <c r="F9" s="119"/>
      <c r="G9" s="148" t="s">
        <v>1</v>
      </c>
      <c r="H9" s="98"/>
      <c r="K9" s="98"/>
      <c r="L9" s="160" t="s">
        <v>1</v>
      </c>
      <c r="M9" s="119" t="s">
        <v>2</v>
      </c>
      <c r="N9" s="161"/>
      <c r="O9" s="161" t="s">
        <v>2</v>
      </c>
      <c r="P9" s="361" t="s">
        <v>3</v>
      </c>
      <c r="Q9" s="161"/>
      <c r="R9" s="161" t="s">
        <v>3</v>
      </c>
      <c r="S9" s="161" t="s">
        <v>76</v>
      </c>
      <c r="T9" s="172"/>
      <c r="U9" s="26"/>
      <c r="V9" s="24"/>
      <c r="W9" s="24" t="s">
        <v>10</v>
      </c>
      <c r="X9" s="24" t="s">
        <v>13</v>
      </c>
      <c r="Y9" s="172"/>
      <c r="Z9" s="98" t="s">
        <v>14</v>
      </c>
      <c r="AA9" s="98"/>
      <c r="AB9" s="98"/>
      <c r="AC9" s="98"/>
      <c r="AD9" s="98"/>
      <c r="AE9" s="98"/>
      <c r="AF9" s="98"/>
      <c r="AG9" s="119" t="s">
        <v>14</v>
      </c>
      <c r="AH9" s="182"/>
      <c r="AI9" s="197"/>
      <c r="AJ9" s="197"/>
      <c r="AK9" s="197"/>
      <c r="AL9" s="184" t="s">
        <v>52</v>
      </c>
      <c r="AM9" s="41"/>
      <c r="AN9" s="164"/>
      <c r="AO9" s="98"/>
      <c r="AP9" s="98"/>
    </row>
    <row r="10" spans="1:42" ht="14.4" x14ac:dyDescent="0.3">
      <c r="A10" s="120" t="s">
        <v>24</v>
      </c>
      <c r="B10" s="150" t="s">
        <v>25</v>
      </c>
      <c r="C10" s="150" t="s">
        <v>26</v>
      </c>
      <c r="D10" s="150" t="s">
        <v>27</v>
      </c>
      <c r="E10" s="150" t="s">
        <v>28</v>
      </c>
      <c r="F10" s="168"/>
      <c r="G10" s="150" t="s">
        <v>77</v>
      </c>
      <c r="H10" s="150" t="s">
        <v>78</v>
      </c>
      <c r="I10" s="150" t="s">
        <v>79</v>
      </c>
      <c r="J10" s="120" t="s">
        <v>217</v>
      </c>
      <c r="K10" s="150" t="s">
        <v>81</v>
      </c>
      <c r="L10" s="162" t="s">
        <v>34</v>
      </c>
      <c r="M10" s="144" t="s">
        <v>218</v>
      </c>
      <c r="N10" s="144" t="s">
        <v>83</v>
      </c>
      <c r="O10" s="162" t="s">
        <v>34</v>
      </c>
      <c r="P10" s="360" t="s">
        <v>219</v>
      </c>
      <c r="Q10" s="144" t="s">
        <v>83</v>
      </c>
      <c r="R10" s="162" t="s">
        <v>34</v>
      </c>
      <c r="S10" s="162" t="s">
        <v>34</v>
      </c>
      <c r="T10" s="172"/>
      <c r="U10" s="173" t="s">
        <v>36</v>
      </c>
      <c r="V10" s="173" t="s">
        <v>13</v>
      </c>
      <c r="W10" s="173" t="s">
        <v>9</v>
      </c>
      <c r="X10" s="173" t="s">
        <v>15</v>
      </c>
      <c r="Y10" s="172"/>
      <c r="Z10" s="144" t="s">
        <v>94</v>
      </c>
      <c r="AA10" s="144" t="s">
        <v>4</v>
      </c>
      <c r="AB10" s="144" t="s">
        <v>5</v>
      </c>
      <c r="AC10" s="144" t="s">
        <v>6</v>
      </c>
      <c r="AD10" s="144" t="s">
        <v>7</v>
      </c>
      <c r="AE10" s="144" t="s">
        <v>33</v>
      </c>
      <c r="AF10" s="120" t="s">
        <v>21</v>
      </c>
      <c r="AG10" s="120" t="s">
        <v>15</v>
      </c>
      <c r="AH10" s="185"/>
      <c r="AI10" s="270" t="s">
        <v>66</v>
      </c>
      <c r="AJ10" s="270" t="s">
        <v>67</v>
      </c>
      <c r="AK10" s="270" t="s">
        <v>68</v>
      </c>
      <c r="AL10" s="275" t="s">
        <v>32</v>
      </c>
      <c r="AM10" s="276"/>
      <c r="AN10" s="162" t="s">
        <v>35</v>
      </c>
      <c r="AO10" s="119"/>
      <c r="AP10" s="119"/>
    </row>
    <row r="11" spans="1:42" ht="14.4" x14ac:dyDescent="0.3">
      <c r="A11" s="119"/>
      <c r="B11" s="119"/>
      <c r="C11" s="119"/>
      <c r="D11" s="119"/>
      <c r="E11" s="119"/>
      <c r="F11" s="168"/>
      <c r="G11" s="41"/>
      <c r="H11" s="41"/>
      <c r="I11" s="41"/>
      <c r="J11" s="41"/>
      <c r="K11" s="41"/>
      <c r="L11" s="164"/>
      <c r="M11" s="164"/>
      <c r="N11" s="164"/>
      <c r="O11" s="164"/>
      <c r="P11" s="164"/>
      <c r="Q11" s="164"/>
      <c r="R11" s="164"/>
      <c r="S11" s="164"/>
      <c r="T11" s="172"/>
      <c r="U11" s="24"/>
      <c r="V11" s="24"/>
      <c r="W11" s="24"/>
      <c r="X11" s="24"/>
      <c r="Y11" s="172"/>
      <c r="Z11" s="164"/>
      <c r="AA11" s="164"/>
      <c r="AB11" s="164"/>
      <c r="AC11" s="164"/>
      <c r="AD11" s="164"/>
      <c r="AE11" s="164"/>
      <c r="AF11" s="119"/>
      <c r="AG11" s="119"/>
      <c r="AH11" s="185"/>
      <c r="AI11" s="205"/>
      <c r="AJ11" s="205"/>
      <c r="AK11" s="205"/>
      <c r="AL11" s="184"/>
      <c r="AM11" s="277"/>
      <c r="AN11" s="193"/>
      <c r="AO11" s="98"/>
      <c r="AP11" s="98"/>
    </row>
    <row r="12" spans="1:42" ht="15.6" x14ac:dyDescent="0.3">
      <c r="A12" s="265">
        <v>35</v>
      </c>
      <c r="B12" s="265" t="s">
        <v>184</v>
      </c>
      <c r="C12" s="265" t="s">
        <v>124</v>
      </c>
      <c r="D12" s="265" t="s">
        <v>185</v>
      </c>
      <c r="E12" s="265" t="s">
        <v>126</v>
      </c>
      <c r="F12" s="43"/>
      <c r="G12" s="145">
        <v>5.2</v>
      </c>
      <c r="H12" s="145">
        <v>5.6</v>
      </c>
      <c r="I12" s="145">
        <v>5</v>
      </c>
      <c r="J12" s="145">
        <v>4.5</v>
      </c>
      <c r="K12" s="145">
        <v>4.8</v>
      </c>
      <c r="L12" s="165">
        <f>(G12+H12+I12+J12+K12)/4</f>
        <v>6.2750000000000004</v>
      </c>
      <c r="M12" s="145">
        <v>4</v>
      </c>
      <c r="N12" s="145"/>
      <c r="O12" s="165">
        <f t="shared" ref="O12" si="0">M12-N12</f>
        <v>4</v>
      </c>
      <c r="P12" s="145">
        <v>6.2</v>
      </c>
      <c r="Q12" s="145"/>
      <c r="R12" s="165">
        <f t="shared" ref="R12" si="1">P12-Q12</f>
        <v>6.2</v>
      </c>
      <c r="S12" s="21">
        <f>((L12*0.5)+(O12*0.3)+(R12*0.2))</f>
        <v>5.5775000000000006</v>
      </c>
      <c r="T12" s="172"/>
      <c r="U12" s="175">
        <v>5.5</v>
      </c>
      <c r="V12" s="24">
        <f t="shared" ref="V12" si="2">U12</f>
        <v>5.5</v>
      </c>
      <c r="W12" s="176"/>
      <c r="X12" s="24">
        <f t="shared" ref="X12" si="3">SUM(V12-W12)</f>
        <v>5.5</v>
      </c>
      <c r="Y12" s="27"/>
      <c r="Z12" s="169">
        <v>7.8</v>
      </c>
      <c r="AA12" s="169">
        <v>5</v>
      </c>
      <c r="AB12" s="169">
        <v>4.5</v>
      </c>
      <c r="AC12" s="169">
        <v>2</v>
      </c>
      <c r="AD12" s="169">
        <v>1</v>
      </c>
      <c r="AE12" s="21">
        <f t="shared" ref="AE12" si="4">SUM((Z12*0.2),(AA12*0.25),(AB12*0.2),(AC12*0.2),(AD12*0.15))</f>
        <v>4.2600000000000007</v>
      </c>
      <c r="AF12" s="174">
        <v>1</v>
      </c>
      <c r="AG12" s="21">
        <f t="shared" ref="AG12" si="5">AE12-AF12</f>
        <v>3.2600000000000007</v>
      </c>
      <c r="AH12" s="190"/>
      <c r="AI12" s="210">
        <f t="shared" ref="AI12" si="6">S12</f>
        <v>5.5775000000000006</v>
      </c>
      <c r="AJ12" s="210">
        <f t="shared" ref="AJ12" si="7">X12</f>
        <v>5.5</v>
      </c>
      <c r="AK12" s="210">
        <f t="shared" ref="AK12" si="8">AG12</f>
        <v>3.2600000000000007</v>
      </c>
      <c r="AL12" s="272">
        <f t="shared" ref="AL12" si="9">SUM((AI12*0.25)+(AJ12*0.5)+(AK12*0.25))</f>
        <v>4.9593750000000005</v>
      </c>
      <c r="AM12" s="147"/>
      <c r="AN12" s="212">
        <v>1</v>
      </c>
      <c r="AO12" s="98"/>
      <c r="AP12" s="98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87" fitToHeight="0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E38F-5B8D-49DE-9F43-84DB6F72761D}">
  <sheetPr>
    <pageSetUpPr fitToPage="1"/>
  </sheetPr>
  <dimension ref="A1:W14"/>
  <sheetViews>
    <sheetView topLeftCell="D1" workbookViewId="0">
      <selection activeCell="W14" sqref="W14"/>
    </sheetView>
  </sheetViews>
  <sheetFormatPr defaultRowHeight="13.2" x14ac:dyDescent="0.25"/>
  <cols>
    <col min="1" max="1" width="6.88671875" customWidth="1"/>
    <col min="2" max="2" width="15.6640625" customWidth="1"/>
    <col min="3" max="3" width="20.109375" customWidth="1"/>
    <col min="4" max="5" width="21.88671875" customWidth="1"/>
    <col min="6" max="6" width="3.33203125" customWidth="1"/>
    <col min="9" max="9" width="12" customWidth="1"/>
    <col min="10" max="10" width="3.33203125" customWidth="1"/>
    <col min="13" max="13" width="12" customWidth="1"/>
    <col min="14" max="14" width="4" customWidth="1"/>
    <col min="17" max="17" width="12" customWidth="1"/>
    <col min="18" max="18" width="3.33203125" customWidth="1"/>
    <col min="23" max="23" width="11.33203125" customWidth="1"/>
  </cols>
  <sheetData>
    <row r="1" spans="1:23" ht="15.6" x14ac:dyDescent="0.3">
      <c r="A1" s="92" t="str">
        <f>'Comp Detail'!A1</f>
        <v>SVG OFFICIAL COMPETITION FEBRUARY 2025</v>
      </c>
      <c r="B1" s="3"/>
      <c r="C1" s="98"/>
      <c r="D1" s="147" t="s">
        <v>69</v>
      </c>
      <c r="E1" s="1" t="s">
        <v>111</v>
      </c>
      <c r="F1" s="41"/>
      <c r="W1" s="180">
        <f ca="1">NOW()</f>
        <v>45711.639191435184</v>
      </c>
    </row>
    <row r="2" spans="1:23" ht="15.6" x14ac:dyDescent="0.3">
      <c r="A2" s="28"/>
      <c r="B2" s="3"/>
      <c r="C2" s="98"/>
      <c r="D2" s="147"/>
      <c r="E2" t="s">
        <v>143</v>
      </c>
      <c r="W2" s="181">
        <f ca="1">NOW()</f>
        <v>45711.639191435184</v>
      </c>
    </row>
    <row r="3" spans="1:23" ht="15.6" x14ac:dyDescent="0.3">
      <c r="A3" s="387" t="str">
        <f>'Comp Detail'!A3</f>
        <v>FEBRUARY 20th to 23rd</v>
      </c>
      <c r="B3" s="387"/>
      <c r="C3" s="387"/>
      <c r="D3" s="147"/>
      <c r="E3" s="58" t="s">
        <v>114</v>
      </c>
      <c r="F3" s="41"/>
    </row>
    <row r="4" spans="1:23" ht="15.6" x14ac:dyDescent="0.3">
      <c r="A4" s="100"/>
      <c r="B4" s="98"/>
      <c r="C4" s="98"/>
      <c r="D4" s="147"/>
    </row>
    <row r="5" spans="1:23" ht="14.4" x14ac:dyDescent="0.3">
      <c r="A5" s="278"/>
      <c r="B5" s="279"/>
      <c r="C5" s="3"/>
      <c r="D5" s="4"/>
      <c r="E5" s="4"/>
      <c r="F5" s="4"/>
    </row>
    <row r="6" spans="1:23" ht="15.6" x14ac:dyDescent="0.3">
      <c r="A6" s="57" t="s">
        <v>187</v>
      </c>
      <c r="B6" s="68"/>
      <c r="C6" s="58"/>
      <c r="D6" s="68"/>
      <c r="E6" s="58"/>
      <c r="F6" s="58"/>
    </row>
    <row r="7" spans="1:23" x14ac:dyDescent="0.25">
      <c r="A7" s="217" t="s">
        <v>191</v>
      </c>
    </row>
    <row r="8" spans="1:23" ht="15.6" x14ac:dyDescent="0.3">
      <c r="A8" s="57"/>
      <c r="B8" s="68"/>
      <c r="C8" s="58"/>
      <c r="D8" s="58"/>
      <c r="E8" s="58"/>
      <c r="F8" s="280"/>
      <c r="G8" s="68" t="s">
        <v>47</v>
      </c>
      <c r="H8" s="68"/>
      <c r="I8" s="58"/>
      <c r="J8" s="280"/>
      <c r="K8" s="68" t="s">
        <v>46</v>
      </c>
      <c r="L8" s="68"/>
      <c r="M8" s="58"/>
      <c r="N8" s="280"/>
      <c r="O8" s="68" t="s">
        <v>48</v>
      </c>
      <c r="P8" s="68"/>
      <c r="Q8" s="58"/>
      <c r="R8" s="280"/>
    </row>
    <row r="9" spans="1:23" ht="15.6" x14ac:dyDescent="0.3">
      <c r="A9" s="61"/>
      <c r="B9" s="69"/>
      <c r="C9" s="58"/>
      <c r="D9" s="58"/>
      <c r="E9" s="58"/>
      <c r="F9" s="280"/>
      <c r="G9" s="58" t="str">
        <f>E1</f>
        <v>Angie Deeks</v>
      </c>
      <c r="H9" s="58"/>
      <c r="I9" s="58"/>
      <c r="J9" s="281"/>
      <c r="K9" s="58" t="str">
        <f>E2</f>
        <v>Robyn Bruderer</v>
      </c>
      <c r="L9" s="58"/>
      <c r="M9" s="58"/>
      <c r="N9" s="281"/>
      <c r="O9" s="58" t="str">
        <f>E3</f>
        <v>Juan Manuel Cardaci</v>
      </c>
      <c r="P9" s="58"/>
      <c r="Q9" s="58"/>
      <c r="R9" s="281"/>
    </row>
    <row r="10" spans="1:23" ht="14.4" x14ac:dyDescent="0.3">
      <c r="A10" s="58"/>
      <c r="B10" s="58"/>
      <c r="C10" s="58"/>
      <c r="D10" s="58"/>
      <c r="E10" s="58"/>
      <c r="F10" s="280"/>
      <c r="G10" s="68" t="s">
        <v>26</v>
      </c>
      <c r="H10" s="68"/>
      <c r="I10" s="58"/>
      <c r="J10" s="280"/>
      <c r="K10" s="68" t="s">
        <v>26</v>
      </c>
      <c r="L10" s="68"/>
      <c r="M10" s="58"/>
      <c r="N10" s="280"/>
      <c r="O10" s="68" t="s">
        <v>26</v>
      </c>
      <c r="P10" s="68"/>
      <c r="Q10" s="58"/>
      <c r="R10" s="280"/>
    </row>
    <row r="11" spans="1:23" ht="14.4" x14ac:dyDescent="0.3">
      <c r="F11" s="280"/>
      <c r="G11" s="148"/>
      <c r="H11" s="161"/>
      <c r="I11" s="161" t="s">
        <v>76</v>
      </c>
      <c r="J11" s="282"/>
      <c r="K11" s="148"/>
      <c r="L11" s="161"/>
      <c r="M11" s="161" t="s">
        <v>76</v>
      </c>
      <c r="N11" s="282"/>
      <c r="O11" s="148"/>
      <c r="P11" s="161"/>
      <c r="Q11" s="161" t="s">
        <v>76</v>
      </c>
      <c r="R11" s="282"/>
      <c r="S11" s="58"/>
      <c r="T11" s="58"/>
      <c r="U11" s="58"/>
      <c r="V11" s="72" t="s">
        <v>52</v>
      </c>
      <c r="W11" s="73"/>
    </row>
    <row r="12" spans="1:23" ht="14.4" x14ac:dyDescent="0.3">
      <c r="A12" s="283" t="s">
        <v>24</v>
      </c>
      <c r="B12" s="284" t="s">
        <v>25</v>
      </c>
      <c r="C12" s="284" t="s">
        <v>26</v>
      </c>
      <c r="D12" s="284" t="s">
        <v>27</v>
      </c>
      <c r="E12" s="284" t="s">
        <v>28</v>
      </c>
      <c r="F12" s="280"/>
      <c r="G12" s="150"/>
      <c r="H12" s="144" t="s">
        <v>83</v>
      </c>
      <c r="I12" s="162" t="s">
        <v>34</v>
      </c>
      <c r="J12" s="282"/>
      <c r="K12" s="150"/>
      <c r="L12" s="144" t="s">
        <v>83</v>
      </c>
      <c r="M12" s="162" t="s">
        <v>34</v>
      </c>
      <c r="N12" s="282"/>
      <c r="O12" s="150"/>
      <c r="P12" s="144" t="s">
        <v>83</v>
      </c>
      <c r="Q12" s="162" t="s">
        <v>34</v>
      </c>
      <c r="R12" s="282"/>
      <c r="S12" s="283" t="s">
        <v>47</v>
      </c>
      <c r="T12" s="283" t="s">
        <v>46</v>
      </c>
      <c r="U12" s="283" t="s">
        <v>48</v>
      </c>
      <c r="V12" s="285" t="s">
        <v>32</v>
      </c>
      <c r="W12" s="285" t="s">
        <v>35</v>
      </c>
    </row>
    <row r="13" spans="1:23" ht="14.4" x14ac:dyDescent="0.3">
      <c r="F13" s="280"/>
      <c r="G13" s="41"/>
      <c r="H13" s="164"/>
      <c r="I13" s="164"/>
      <c r="J13" s="282"/>
      <c r="K13" s="41"/>
      <c r="L13" s="164"/>
      <c r="M13" s="164"/>
      <c r="N13" s="282"/>
      <c r="O13" s="41"/>
      <c r="P13" s="164"/>
      <c r="Q13" s="164"/>
      <c r="R13" s="282"/>
      <c r="S13" s="70"/>
      <c r="T13" s="70"/>
      <c r="U13" s="70"/>
      <c r="V13" s="70"/>
      <c r="W13" s="72"/>
    </row>
    <row r="14" spans="1:23" ht="15.6" x14ac:dyDescent="0.3">
      <c r="A14" s="265">
        <v>31</v>
      </c>
      <c r="B14" s="265" t="s">
        <v>188</v>
      </c>
      <c r="C14" s="265" t="s">
        <v>120</v>
      </c>
      <c r="D14" s="265" t="s">
        <v>121</v>
      </c>
      <c r="E14" s="265" t="s">
        <v>122</v>
      </c>
      <c r="F14" s="280"/>
      <c r="G14" s="286">
        <v>6.5</v>
      </c>
      <c r="H14" s="145"/>
      <c r="I14" s="21">
        <f t="shared" ref="I14" si="0">G14-H14</f>
        <v>6.5</v>
      </c>
      <c r="J14" s="282"/>
      <c r="K14" s="286">
        <v>5.3</v>
      </c>
      <c r="L14" s="145"/>
      <c r="M14" s="21">
        <f t="shared" ref="M14" si="1">K14-L14</f>
        <v>5.3</v>
      </c>
      <c r="N14" s="282"/>
      <c r="O14" s="286">
        <v>6.4</v>
      </c>
      <c r="P14" s="145"/>
      <c r="Q14" s="21">
        <f t="shared" ref="Q14" si="2">O14-P14</f>
        <v>6.4</v>
      </c>
      <c r="R14" s="282"/>
      <c r="S14" s="287">
        <f>I14</f>
        <v>6.5</v>
      </c>
      <c r="T14" s="287">
        <f>M14</f>
        <v>5.3</v>
      </c>
      <c r="U14" s="287">
        <f>Q14</f>
        <v>6.4</v>
      </c>
      <c r="V14" s="89">
        <f>SUM(S14+T14+U14)/3</f>
        <v>6.0666666666666673</v>
      </c>
      <c r="W14" s="32">
        <v>1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7A3D-2A0B-46FA-BB9E-D785897F5E37}">
  <sheetPr>
    <pageSetUpPr fitToPage="1"/>
  </sheetPr>
  <dimension ref="A1:W14"/>
  <sheetViews>
    <sheetView topLeftCell="D1" workbookViewId="0">
      <selection activeCell="X14" sqref="X14"/>
    </sheetView>
  </sheetViews>
  <sheetFormatPr defaultRowHeight="13.2" x14ac:dyDescent="0.25"/>
  <cols>
    <col min="1" max="1" width="6.88671875" customWidth="1"/>
    <col min="2" max="2" width="17.44140625" customWidth="1"/>
    <col min="3" max="3" width="20.88671875" customWidth="1"/>
    <col min="4" max="4" width="23.44140625" customWidth="1"/>
    <col min="5" max="5" width="21.88671875" customWidth="1"/>
    <col min="6" max="6" width="3.33203125" customWidth="1"/>
    <col min="9" max="9" width="12" customWidth="1"/>
    <col min="10" max="10" width="3.33203125" customWidth="1"/>
    <col min="13" max="13" width="12" customWidth="1"/>
    <col min="14" max="14" width="4" customWidth="1"/>
    <col min="17" max="17" width="12" customWidth="1"/>
    <col min="18" max="18" width="4" customWidth="1"/>
    <col min="23" max="23" width="11.33203125" customWidth="1"/>
  </cols>
  <sheetData>
    <row r="1" spans="1:23" ht="15.6" x14ac:dyDescent="0.3">
      <c r="A1" s="92" t="str">
        <f>'Comp Detail'!A1</f>
        <v>SVG OFFICIAL COMPETITION FEBRUARY 2025</v>
      </c>
      <c r="B1" s="3"/>
      <c r="C1" s="98"/>
      <c r="D1" s="147" t="s">
        <v>72</v>
      </c>
      <c r="E1" s="1" t="s">
        <v>111</v>
      </c>
      <c r="F1" s="41"/>
      <c r="W1" s="180">
        <f ca="1">NOW()</f>
        <v>45711.639191435184</v>
      </c>
    </row>
    <row r="2" spans="1:23" ht="15.6" x14ac:dyDescent="0.3">
      <c r="A2" s="28"/>
      <c r="B2" s="3"/>
      <c r="C2" s="98"/>
      <c r="D2" s="147" t="s">
        <v>73</v>
      </c>
      <c r="E2" t="s">
        <v>143</v>
      </c>
      <c r="W2" s="181">
        <f ca="1">NOW()</f>
        <v>45711.639191435184</v>
      </c>
    </row>
    <row r="3" spans="1:23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F3" s="41"/>
    </row>
    <row r="4" spans="1:23" ht="15.6" x14ac:dyDescent="0.3">
      <c r="A4" s="100"/>
      <c r="B4" s="98"/>
      <c r="C4" s="98"/>
      <c r="D4" s="147"/>
    </row>
    <row r="5" spans="1:23" ht="14.4" x14ac:dyDescent="0.3">
      <c r="A5" s="278"/>
      <c r="B5" s="279"/>
      <c r="C5" s="3"/>
      <c r="D5" s="4"/>
      <c r="E5" s="4"/>
      <c r="F5" s="4"/>
    </row>
    <row r="6" spans="1:23" ht="15.6" x14ac:dyDescent="0.3">
      <c r="A6" s="57" t="s">
        <v>189</v>
      </c>
      <c r="B6" s="68"/>
      <c r="C6" s="58"/>
      <c r="D6" s="68"/>
      <c r="E6" s="58"/>
      <c r="F6" s="58"/>
    </row>
    <row r="7" spans="1:23" x14ac:dyDescent="0.25">
      <c r="A7" s="217" t="s">
        <v>190</v>
      </c>
    </row>
    <row r="8" spans="1:23" ht="15.6" x14ac:dyDescent="0.3">
      <c r="A8" s="57"/>
      <c r="B8" s="68"/>
      <c r="C8" s="58"/>
      <c r="D8" s="58"/>
      <c r="E8" s="58"/>
      <c r="F8" s="280"/>
      <c r="G8" s="68" t="s">
        <v>47</v>
      </c>
      <c r="H8" s="68"/>
      <c r="I8" s="58"/>
      <c r="J8" s="280"/>
      <c r="K8" s="68" t="s">
        <v>46</v>
      </c>
      <c r="L8" s="68"/>
      <c r="M8" s="58"/>
      <c r="N8" s="280"/>
      <c r="O8" s="68" t="s">
        <v>48</v>
      </c>
      <c r="P8" s="68"/>
      <c r="Q8" s="58"/>
      <c r="R8" s="280"/>
    </row>
    <row r="9" spans="1:23" ht="15.6" x14ac:dyDescent="0.3">
      <c r="A9" s="61"/>
      <c r="B9" s="69"/>
      <c r="C9" s="58"/>
      <c r="D9" s="58"/>
      <c r="E9" s="58"/>
      <c r="F9" s="280"/>
      <c r="G9" s="58" t="str">
        <f>E1</f>
        <v>Angie Deeks</v>
      </c>
      <c r="H9" s="58"/>
      <c r="I9" s="58"/>
      <c r="J9" s="281"/>
      <c r="K9" s="58" t="str">
        <f>E2</f>
        <v>Robyn Bruderer</v>
      </c>
      <c r="L9" s="58"/>
      <c r="M9" s="58"/>
      <c r="N9" s="281"/>
      <c r="O9" s="58" t="str">
        <f>E3</f>
        <v>Juan Manuel Cardaci</v>
      </c>
      <c r="P9" s="58"/>
      <c r="Q9" s="58"/>
      <c r="R9" s="281"/>
    </row>
    <row r="10" spans="1:23" ht="14.4" x14ac:dyDescent="0.3">
      <c r="A10" s="58"/>
      <c r="B10" s="58"/>
      <c r="C10" s="58"/>
      <c r="D10" s="58"/>
      <c r="E10" s="58"/>
      <c r="F10" s="280"/>
      <c r="G10" s="68" t="s">
        <v>26</v>
      </c>
      <c r="H10" s="68"/>
      <c r="I10" s="58"/>
      <c r="J10" s="280"/>
      <c r="K10" s="68" t="s">
        <v>26</v>
      </c>
      <c r="L10" s="68"/>
      <c r="M10" s="58"/>
      <c r="N10" s="280"/>
      <c r="O10" s="68" t="s">
        <v>26</v>
      </c>
      <c r="P10" s="68"/>
      <c r="Q10" s="58"/>
      <c r="R10" s="280"/>
    </row>
    <row r="11" spans="1:23" ht="14.4" x14ac:dyDescent="0.3">
      <c r="F11" s="280"/>
      <c r="G11" s="148"/>
      <c r="H11" s="161"/>
      <c r="I11" s="161" t="s">
        <v>76</v>
      </c>
      <c r="J11" s="282"/>
      <c r="K11" s="148"/>
      <c r="L11" s="161"/>
      <c r="M11" s="161" t="s">
        <v>76</v>
      </c>
      <c r="N11" s="282"/>
      <c r="O11" s="148"/>
      <c r="P11" s="161"/>
      <c r="Q11" s="161" t="s">
        <v>76</v>
      </c>
      <c r="R11" s="282"/>
      <c r="S11" s="58"/>
      <c r="T11" s="58"/>
      <c r="U11" s="58"/>
      <c r="V11" s="72" t="s">
        <v>52</v>
      </c>
      <c r="W11" s="73"/>
    </row>
    <row r="12" spans="1:23" ht="14.4" x14ac:dyDescent="0.3">
      <c r="A12" s="283" t="s">
        <v>24</v>
      </c>
      <c r="B12" s="283" t="s">
        <v>25</v>
      </c>
      <c r="C12" s="283" t="s">
        <v>26</v>
      </c>
      <c r="D12" s="283" t="s">
        <v>27</v>
      </c>
      <c r="E12" s="283" t="s">
        <v>28</v>
      </c>
      <c r="F12" s="280"/>
      <c r="G12" s="150"/>
      <c r="H12" s="144" t="s">
        <v>83</v>
      </c>
      <c r="I12" s="162" t="s">
        <v>34</v>
      </c>
      <c r="J12" s="282"/>
      <c r="K12" s="150"/>
      <c r="L12" s="144" t="s">
        <v>83</v>
      </c>
      <c r="M12" s="162" t="s">
        <v>34</v>
      </c>
      <c r="N12" s="282"/>
      <c r="O12" s="150"/>
      <c r="P12" s="144" t="s">
        <v>83</v>
      </c>
      <c r="Q12" s="162" t="s">
        <v>34</v>
      </c>
      <c r="R12" s="282"/>
      <c r="S12" s="283" t="s">
        <v>47</v>
      </c>
      <c r="T12" s="283" t="s">
        <v>46</v>
      </c>
      <c r="U12" s="283" t="s">
        <v>48</v>
      </c>
      <c r="V12" s="285" t="s">
        <v>32</v>
      </c>
      <c r="W12" s="285" t="s">
        <v>35</v>
      </c>
    </row>
    <row r="13" spans="1:23" ht="14.4" x14ac:dyDescent="0.3">
      <c r="F13" s="280"/>
      <c r="G13" s="41"/>
      <c r="H13" s="164"/>
      <c r="I13" s="164"/>
      <c r="J13" s="282"/>
      <c r="K13" s="41"/>
      <c r="L13" s="164"/>
      <c r="M13" s="164"/>
      <c r="N13" s="282"/>
      <c r="O13" s="41"/>
      <c r="P13" s="164"/>
      <c r="Q13" s="164"/>
      <c r="R13" s="282"/>
      <c r="S13" s="70"/>
      <c r="T13" s="70"/>
      <c r="U13" s="70"/>
      <c r="V13" s="70"/>
      <c r="W13" s="72"/>
    </row>
    <row r="14" spans="1:23" ht="15.6" x14ac:dyDescent="0.3">
      <c r="A14" s="265">
        <v>31</v>
      </c>
      <c r="B14" s="265" t="s">
        <v>188</v>
      </c>
      <c r="C14" s="265" t="s">
        <v>120</v>
      </c>
      <c r="D14" s="265" t="s">
        <v>121</v>
      </c>
      <c r="E14" s="265" t="s">
        <v>122</v>
      </c>
      <c r="F14" s="280"/>
      <c r="G14" s="286">
        <v>6</v>
      </c>
      <c r="H14" s="145">
        <v>0.3</v>
      </c>
      <c r="I14" s="21">
        <f t="shared" ref="I14" si="0">G14-H14</f>
        <v>5.7</v>
      </c>
      <c r="J14" s="282"/>
      <c r="K14" s="286">
        <v>5</v>
      </c>
      <c r="L14" s="145"/>
      <c r="M14" s="21">
        <f t="shared" ref="M14" si="1">K14-L14</f>
        <v>5</v>
      </c>
      <c r="N14" s="282"/>
      <c r="O14" s="286">
        <v>7.6</v>
      </c>
      <c r="P14" s="145"/>
      <c r="Q14" s="21">
        <f t="shared" ref="Q14" si="2">O14-P14</f>
        <v>7.6</v>
      </c>
      <c r="R14" s="282"/>
      <c r="S14" s="287">
        <f t="shared" ref="S14" si="3">I14</f>
        <v>5.7</v>
      </c>
      <c r="T14" s="287">
        <f t="shared" ref="T14" si="4">M14</f>
        <v>5</v>
      </c>
      <c r="U14" s="287">
        <f>Q14</f>
        <v>7.6</v>
      </c>
      <c r="V14" s="89">
        <f>SUM(S14+T14+U14)/3</f>
        <v>6.0999999999999988</v>
      </c>
      <c r="W14" s="32">
        <v>1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7F7D-29CC-4E80-BC3A-2037F37E5A2B}">
  <sheetPr>
    <pageSetUpPr fitToPage="1"/>
  </sheetPr>
  <dimension ref="A1:AL18"/>
  <sheetViews>
    <sheetView topLeftCell="M5" workbookViewId="0">
      <selection activeCell="A11" sqref="A11:XFD12"/>
    </sheetView>
  </sheetViews>
  <sheetFormatPr defaultRowHeight="14.4" x14ac:dyDescent="0.3"/>
  <cols>
    <col min="1" max="1" width="5.6640625" customWidth="1"/>
    <col min="2" max="2" width="20.88671875" customWidth="1"/>
    <col min="3" max="3" width="27.33203125" customWidth="1"/>
    <col min="4" max="4" width="17.77734375" customWidth="1"/>
    <col min="5" max="5" width="22.109375" customWidth="1"/>
    <col min="6" max="6" width="2.88671875" customWidth="1"/>
    <col min="7" max="7" width="7.5546875" customWidth="1"/>
    <col min="8" max="8" width="10.6640625" customWidth="1"/>
    <col min="9" max="9" width="9.33203125" customWidth="1"/>
    <col min="10" max="11" width="11" customWidth="1"/>
    <col min="20" max="20" width="3.109375" style="4" customWidth="1"/>
    <col min="21" max="23" width="7.6640625" style="4" customWidth="1"/>
    <col min="24" max="24" width="3.33203125" style="4" customWidth="1"/>
    <col min="25" max="32" width="7.6640625" style="4" customWidth="1"/>
    <col min="33" max="33" width="2.88671875" style="4" customWidth="1"/>
    <col min="34" max="34" width="7.44140625" style="93" customWidth="1"/>
    <col min="35" max="36" width="7.6640625" style="93" customWidth="1"/>
    <col min="37" max="37" width="13.44140625" style="4" customWidth="1"/>
    <col min="38" max="38" width="12.44140625" style="4" customWidth="1"/>
  </cols>
  <sheetData>
    <row r="1" spans="1:38" ht="15.6" x14ac:dyDescent="0.3">
      <c r="A1" s="92" t="str">
        <f>'Comp Detail'!A1</f>
        <v>SVG OFFICIAL COMPETITION FEBRUARY 2025</v>
      </c>
      <c r="B1" s="3"/>
      <c r="C1" s="98"/>
      <c r="D1" s="147" t="s">
        <v>72</v>
      </c>
      <c r="E1" s="1" t="s">
        <v>108</v>
      </c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AL1" s="46">
        <f ca="1">NOW()</f>
        <v>45711.639191435184</v>
      </c>
    </row>
    <row r="2" spans="1:38" ht="15.6" x14ac:dyDescent="0.3">
      <c r="A2" s="28"/>
      <c r="B2" s="3"/>
      <c r="C2" s="98"/>
      <c r="D2" s="147" t="s">
        <v>73</v>
      </c>
      <c r="E2" t="s">
        <v>143</v>
      </c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AL2" s="47">
        <f ca="1">NOW()</f>
        <v>45711.639191435184</v>
      </c>
    </row>
    <row r="3" spans="1:38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</row>
    <row r="4" spans="1:38" ht="15.6" x14ac:dyDescent="0.3">
      <c r="A4" s="100"/>
      <c r="B4" s="98"/>
      <c r="C4" s="147"/>
      <c r="D4" s="147"/>
      <c r="E4" s="26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38" ht="15.6" x14ac:dyDescent="0.3">
      <c r="A5" s="100" t="s">
        <v>104</v>
      </c>
      <c r="B5" s="148"/>
      <c r="C5" s="98"/>
      <c r="D5" s="98"/>
      <c r="G5" s="148" t="s">
        <v>47</v>
      </c>
      <c r="H5" s="98" t="str">
        <f>E1</f>
        <v>Nina Fritzell</v>
      </c>
      <c r="I5" s="98"/>
      <c r="J5" s="98"/>
      <c r="K5" s="98"/>
      <c r="M5" s="148"/>
      <c r="N5" s="148"/>
      <c r="O5" s="148"/>
      <c r="P5" s="98"/>
      <c r="Q5" s="98"/>
      <c r="R5" s="98"/>
      <c r="S5" s="98"/>
      <c r="T5" s="2"/>
      <c r="U5" s="2" t="s">
        <v>46</v>
      </c>
      <c r="V5" s="4" t="str">
        <f>E2</f>
        <v>Robyn Bruderer</v>
      </c>
      <c r="W5" s="2"/>
      <c r="X5" s="2"/>
      <c r="Y5" s="2" t="s">
        <v>48</v>
      </c>
      <c r="Z5" s="2"/>
      <c r="AA5" s="4" t="str">
        <f>E3</f>
        <v>Juan Manuel Cardaci</v>
      </c>
      <c r="AE5" s="2"/>
      <c r="AF5" s="2"/>
      <c r="AK5" s="2"/>
    </row>
    <row r="6" spans="1:38" ht="15.6" x14ac:dyDescent="0.3">
      <c r="A6" s="100" t="s">
        <v>75</v>
      </c>
      <c r="B6" s="149">
        <v>23</v>
      </c>
      <c r="C6" s="98"/>
      <c r="D6" s="98"/>
      <c r="G6" s="148" t="s">
        <v>26</v>
      </c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AG6" s="228"/>
    </row>
    <row r="7" spans="1:38" ht="15" customHeight="1" x14ac:dyDescent="0.3">
      <c r="T7" s="30"/>
      <c r="U7" s="48" t="s">
        <v>13</v>
      </c>
      <c r="V7" s="31"/>
      <c r="W7" s="56" t="s">
        <v>54</v>
      </c>
      <c r="X7" s="30"/>
      <c r="Y7" s="39" t="s">
        <v>14</v>
      </c>
      <c r="Z7" s="39"/>
      <c r="AF7" s="39" t="s">
        <v>45</v>
      </c>
      <c r="AG7" s="228"/>
      <c r="AH7" s="94"/>
      <c r="AI7" s="94"/>
      <c r="AJ7" s="94"/>
      <c r="AK7" s="39" t="s">
        <v>23</v>
      </c>
    </row>
    <row r="8" spans="1:38" ht="15" customHeight="1" x14ac:dyDescent="0.3">
      <c r="A8" s="98"/>
      <c r="B8" s="98"/>
      <c r="C8" s="98"/>
      <c r="D8" s="98"/>
      <c r="E8" s="98"/>
      <c r="F8" s="98"/>
      <c r="G8" s="148" t="s">
        <v>1</v>
      </c>
      <c r="H8" s="98"/>
      <c r="K8" s="98"/>
      <c r="L8" s="160" t="s">
        <v>1</v>
      </c>
      <c r="M8" s="119" t="s">
        <v>2</v>
      </c>
      <c r="N8" s="161"/>
      <c r="O8" s="161" t="s">
        <v>2</v>
      </c>
      <c r="P8" s="361" t="s">
        <v>3</v>
      </c>
      <c r="Q8" s="161"/>
      <c r="R8" s="161" t="s">
        <v>3</v>
      </c>
      <c r="S8" s="161" t="s">
        <v>76</v>
      </c>
      <c r="T8" s="52"/>
      <c r="U8" s="12" t="s">
        <v>36</v>
      </c>
      <c r="V8" s="12" t="s">
        <v>58</v>
      </c>
      <c r="W8" s="146" t="s">
        <v>15</v>
      </c>
      <c r="X8" s="245"/>
      <c r="Y8" s="31" t="s">
        <v>94</v>
      </c>
      <c r="Z8" s="31" t="s">
        <v>4</v>
      </c>
      <c r="AA8" s="31" t="s">
        <v>5</v>
      </c>
      <c r="AB8" s="31" t="s">
        <v>6</v>
      </c>
      <c r="AC8" s="31" t="s">
        <v>7</v>
      </c>
      <c r="AD8" s="31" t="s">
        <v>33</v>
      </c>
      <c r="AE8" s="30" t="s">
        <v>10</v>
      </c>
      <c r="AF8" s="39" t="s">
        <v>15</v>
      </c>
      <c r="AG8" s="229"/>
      <c r="AK8" s="39" t="s">
        <v>34</v>
      </c>
      <c r="AL8" s="30" t="s">
        <v>35</v>
      </c>
    </row>
    <row r="9" spans="1:38" ht="15" customHeight="1" x14ac:dyDescent="0.3">
      <c r="A9" s="150" t="s">
        <v>24</v>
      </c>
      <c r="B9" s="150" t="s">
        <v>25</v>
      </c>
      <c r="C9" s="150" t="s">
        <v>26</v>
      </c>
      <c r="D9" s="150" t="s">
        <v>27</v>
      </c>
      <c r="E9" s="150" t="s">
        <v>28</v>
      </c>
      <c r="F9" s="151"/>
      <c r="G9" s="150" t="s">
        <v>77</v>
      </c>
      <c r="H9" s="150" t="s">
        <v>78</v>
      </c>
      <c r="I9" s="150" t="s">
        <v>79</v>
      </c>
      <c r="J9" s="120" t="s">
        <v>217</v>
      </c>
      <c r="K9" s="150" t="s">
        <v>81</v>
      </c>
      <c r="L9" s="162" t="s">
        <v>34</v>
      </c>
      <c r="M9" s="144" t="s">
        <v>218</v>
      </c>
      <c r="N9" s="144" t="s">
        <v>83</v>
      </c>
      <c r="O9" s="162" t="s">
        <v>34</v>
      </c>
      <c r="P9" s="360" t="s">
        <v>219</v>
      </c>
      <c r="Q9" s="144" t="s">
        <v>83</v>
      </c>
      <c r="R9" s="162" t="s">
        <v>34</v>
      </c>
      <c r="S9" s="162" t="s">
        <v>34</v>
      </c>
      <c r="T9" s="152"/>
      <c r="U9" s="36"/>
      <c r="V9" s="36"/>
      <c r="W9" s="36"/>
      <c r="X9" s="49"/>
      <c r="Y9" s="50"/>
      <c r="Z9" s="50"/>
      <c r="AA9" s="50"/>
      <c r="AB9" s="50"/>
      <c r="AC9" s="50"/>
      <c r="AD9" s="50"/>
      <c r="AE9" s="37"/>
      <c r="AF9" s="37"/>
      <c r="AG9" s="230"/>
      <c r="AH9" s="133" t="s">
        <v>66</v>
      </c>
      <c r="AI9" s="133" t="s">
        <v>67</v>
      </c>
      <c r="AJ9" s="133" t="s">
        <v>68</v>
      </c>
      <c r="AK9" s="51"/>
      <c r="AL9" s="37"/>
    </row>
    <row r="10" spans="1:38" ht="15" customHeight="1" x14ac:dyDescent="0.3">
      <c r="A10" s="41"/>
      <c r="B10" s="41"/>
      <c r="C10" s="41"/>
      <c r="D10" s="41"/>
      <c r="E10" s="41"/>
      <c r="F10" s="172"/>
      <c r="G10" s="41"/>
      <c r="H10" s="41"/>
      <c r="I10" s="41"/>
      <c r="J10" s="41"/>
      <c r="K10" s="41"/>
      <c r="L10" s="193"/>
      <c r="M10" s="164"/>
      <c r="N10" s="164"/>
      <c r="O10" s="193"/>
      <c r="P10" s="112"/>
      <c r="Q10" s="164"/>
      <c r="R10" s="193"/>
      <c r="S10" s="193"/>
      <c r="T10" s="52"/>
      <c r="U10" s="12"/>
      <c r="V10" s="12"/>
      <c r="W10" s="12"/>
      <c r="X10" s="245"/>
      <c r="Y10" s="31"/>
      <c r="Z10" s="31"/>
      <c r="AA10" s="31"/>
      <c r="AB10" s="31"/>
      <c r="AC10" s="31"/>
      <c r="AD10" s="31"/>
      <c r="AE10" s="30"/>
      <c r="AF10" s="30"/>
      <c r="AG10" s="229"/>
      <c r="AH10" s="94"/>
      <c r="AI10" s="94"/>
      <c r="AJ10" s="94"/>
      <c r="AK10" s="39"/>
      <c r="AL10" s="30"/>
    </row>
    <row r="11" spans="1:38" ht="15.6" x14ac:dyDescent="0.3">
      <c r="A11" s="265">
        <v>43</v>
      </c>
      <c r="B11" s="265" t="s">
        <v>151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55"/>
      <c r="U11" s="17"/>
      <c r="V11" s="17"/>
      <c r="W11" s="17"/>
      <c r="X11" s="54"/>
      <c r="Y11" s="53"/>
      <c r="Z11" s="53"/>
      <c r="AA11" s="53"/>
      <c r="AB11" s="53"/>
      <c r="AC11" s="53"/>
      <c r="AD11" s="53"/>
      <c r="AE11" s="53"/>
      <c r="AF11" s="53"/>
      <c r="AG11" s="228"/>
      <c r="AH11" s="96"/>
      <c r="AI11" s="96"/>
      <c r="AJ11" s="96"/>
      <c r="AK11" s="250"/>
      <c r="AL11" s="53"/>
    </row>
    <row r="12" spans="1:38" s="153" customFormat="1" ht="15.6" x14ac:dyDescent="0.3">
      <c r="A12" s="268">
        <v>46</v>
      </c>
      <c r="B12" s="268" t="s">
        <v>163</v>
      </c>
      <c r="C12" s="268" t="s">
        <v>112</v>
      </c>
      <c r="D12" s="268" t="s">
        <v>113</v>
      </c>
      <c r="E12" s="268" t="s">
        <v>152</v>
      </c>
      <c r="F12" s="154"/>
      <c r="G12" s="191">
        <v>6.8</v>
      </c>
      <c r="H12" s="191">
        <v>6.5</v>
      </c>
      <c r="I12" s="191">
        <v>6.5</v>
      </c>
      <c r="J12" s="191">
        <v>6</v>
      </c>
      <c r="K12" s="191">
        <v>6</v>
      </c>
      <c r="L12" s="192">
        <f>(G12+H12+I12+J12+K12)/5</f>
        <v>6.36</v>
      </c>
      <c r="M12" s="191">
        <v>6</v>
      </c>
      <c r="N12" s="191"/>
      <c r="O12" s="192">
        <f t="shared" ref="O12" si="0">M12-N12</f>
        <v>6</v>
      </c>
      <c r="P12" s="191">
        <v>7</v>
      </c>
      <c r="Q12" s="191"/>
      <c r="R12" s="192">
        <f t="shared" ref="R12" si="1">P12-Q12</f>
        <v>7</v>
      </c>
      <c r="S12" s="140">
        <f>((L12*0.5)+(O12*0.3)+(R12*0.2))</f>
        <v>6.3800000000000008</v>
      </c>
      <c r="T12" s="138"/>
      <c r="U12" s="155">
        <v>8</v>
      </c>
      <c r="V12" s="139"/>
      <c r="W12" s="140">
        <f t="shared" ref="W12" si="2">U12-V12</f>
        <v>8</v>
      </c>
      <c r="X12" s="141"/>
      <c r="Y12" s="142">
        <v>7.9</v>
      </c>
      <c r="Z12" s="142">
        <v>8.5</v>
      </c>
      <c r="AA12" s="142">
        <v>7.5</v>
      </c>
      <c r="AB12" s="142">
        <v>5.7</v>
      </c>
      <c r="AC12" s="142">
        <v>5</v>
      </c>
      <c r="AD12" s="123">
        <f t="shared" ref="AD12" si="3">SUM((Y12*0.2),(Z12*0.25),(AA12*0.2),(AB12*0.2),(AC12*0.15))</f>
        <v>7.0950000000000006</v>
      </c>
      <c r="AE12" s="142"/>
      <c r="AF12" s="121">
        <f t="shared" ref="AF12" si="4">AD12-AE12</f>
        <v>7.0950000000000006</v>
      </c>
      <c r="AG12" s="231"/>
      <c r="AH12" s="143">
        <f t="shared" ref="AH12" si="5">S12</f>
        <v>6.3800000000000008</v>
      </c>
      <c r="AI12" s="143">
        <f t="shared" ref="AI12" si="6">W12</f>
        <v>8</v>
      </c>
      <c r="AJ12" s="143">
        <f t="shared" ref="AJ12" si="7">AF12</f>
        <v>7.0950000000000006</v>
      </c>
      <c r="AK12" s="249">
        <f>SUM((AH12*0.25)+(AI12*0.5)+(AJ12*0.25))</f>
        <v>7.3687500000000004</v>
      </c>
      <c r="AL12" s="156">
        <v>1</v>
      </c>
    </row>
    <row r="13" spans="1:38" ht="15.6" x14ac:dyDescent="0.3">
      <c r="A13" s="265">
        <v>34</v>
      </c>
      <c r="B13" s="265" t="s">
        <v>181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55"/>
      <c r="U13" s="17"/>
      <c r="V13" s="17"/>
      <c r="W13" s="17"/>
      <c r="X13" s="54"/>
      <c r="Y13" s="53"/>
      <c r="Z13" s="53"/>
      <c r="AA13" s="53"/>
      <c r="AB13" s="53"/>
      <c r="AC13" s="53"/>
      <c r="AD13" s="53"/>
      <c r="AE13" s="53"/>
      <c r="AF13" s="53"/>
      <c r="AG13" s="228"/>
      <c r="AH13" s="96"/>
      <c r="AI13" s="96"/>
      <c r="AJ13" s="96"/>
      <c r="AK13" s="250"/>
      <c r="AL13" s="53"/>
    </row>
    <row r="14" spans="1:38" s="153" customFormat="1" ht="15.6" x14ac:dyDescent="0.3">
      <c r="A14" s="268">
        <v>38</v>
      </c>
      <c r="B14" s="268" t="s">
        <v>176</v>
      </c>
      <c r="C14" s="268" t="s">
        <v>124</v>
      </c>
      <c r="D14" s="268" t="s">
        <v>125</v>
      </c>
      <c r="E14" s="268" t="s">
        <v>126</v>
      </c>
      <c r="F14" s="154"/>
      <c r="G14" s="191">
        <v>5</v>
      </c>
      <c r="H14" s="191">
        <v>5</v>
      </c>
      <c r="I14" s="191">
        <v>5</v>
      </c>
      <c r="J14" s="191">
        <v>5</v>
      </c>
      <c r="K14" s="191">
        <v>5</v>
      </c>
      <c r="L14" s="192">
        <f>(G14+H14+I14+J14+K14)/5</f>
        <v>5</v>
      </c>
      <c r="M14" s="191">
        <v>5</v>
      </c>
      <c r="N14" s="191"/>
      <c r="O14" s="192">
        <f t="shared" ref="O14" si="8">M14-N14</f>
        <v>5</v>
      </c>
      <c r="P14" s="191">
        <v>6</v>
      </c>
      <c r="Q14" s="191"/>
      <c r="R14" s="192">
        <f t="shared" ref="R14" si="9">P14-Q14</f>
        <v>6</v>
      </c>
      <c r="S14" s="140">
        <f>((L14*0.5)+(O14*0.3)+(R14*0.2))</f>
        <v>5.2</v>
      </c>
      <c r="T14" s="138"/>
      <c r="U14" s="155">
        <v>6.46</v>
      </c>
      <c r="V14" s="139"/>
      <c r="W14" s="140">
        <f t="shared" ref="W14" si="10">U14-V14</f>
        <v>6.46</v>
      </c>
      <c r="X14" s="141"/>
      <c r="Y14" s="142">
        <v>7.5</v>
      </c>
      <c r="Z14" s="142">
        <v>8.5</v>
      </c>
      <c r="AA14" s="142">
        <v>7</v>
      </c>
      <c r="AB14" s="142">
        <v>5.5</v>
      </c>
      <c r="AC14" s="142">
        <v>3.8</v>
      </c>
      <c r="AD14" s="123">
        <f t="shared" ref="AD14" si="11">SUM((Y14*0.2),(Z14*0.25),(AA14*0.2),(AB14*0.2),(AC14*0.15))</f>
        <v>6.6950000000000003</v>
      </c>
      <c r="AE14" s="142"/>
      <c r="AF14" s="121">
        <f t="shared" ref="AF14" si="12">AD14-AE14</f>
        <v>6.6950000000000003</v>
      </c>
      <c r="AG14" s="231"/>
      <c r="AH14" s="143">
        <f t="shared" ref="AH14" si="13">S14</f>
        <v>5.2</v>
      </c>
      <c r="AI14" s="143">
        <f t="shared" ref="AI14" si="14">W14</f>
        <v>6.46</v>
      </c>
      <c r="AJ14" s="143">
        <f t="shared" ref="AJ14" si="15">AF14</f>
        <v>6.6950000000000003</v>
      </c>
      <c r="AK14" s="249">
        <f>SUM((AH14*0.25)+(AI14*0.5)+(AJ14*0.25))</f>
        <v>6.2037500000000003</v>
      </c>
      <c r="AL14" s="156">
        <v>2</v>
      </c>
    </row>
    <row r="15" spans="1:38" ht="15.6" x14ac:dyDescent="0.3">
      <c r="A15" s="265">
        <v>36</v>
      </c>
      <c r="B15" s="265" t="s">
        <v>182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55"/>
      <c r="U15" s="17"/>
      <c r="V15" s="17"/>
      <c r="W15" s="17"/>
      <c r="X15" s="54"/>
      <c r="Y15" s="53"/>
      <c r="Z15" s="53"/>
      <c r="AA15" s="53"/>
      <c r="AB15" s="53"/>
      <c r="AC15" s="53"/>
      <c r="AD15" s="53"/>
      <c r="AE15" s="53"/>
      <c r="AF15" s="53"/>
      <c r="AG15" s="228"/>
      <c r="AH15" s="96"/>
      <c r="AI15" s="96"/>
      <c r="AJ15" s="96"/>
      <c r="AK15" s="250"/>
      <c r="AL15" s="53"/>
    </row>
    <row r="16" spans="1:38" s="153" customFormat="1" ht="15.6" x14ac:dyDescent="0.3">
      <c r="A16" s="268">
        <v>37</v>
      </c>
      <c r="B16" s="268" t="s">
        <v>123</v>
      </c>
      <c r="C16" s="268" t="s">
        <v>124</v>
      </c>
      <c r="D16" s="268" t="s">
        <v>125</v>
      </c>
      <c r="E16" s="268" t="s">
        <v>126</v>
      </c>
      <c r="F16" s="154"/>
      <c r="G16" s="191">
        <v>5</v>
      </c>
      <c r="H16" s="191">
        <v>5</v>
      </c>
      <c r="I16" s="191">
        <v>5</v>
      </c>
      <c r="J16" s="191">
        <v>5</v>
      </c>
      <c r="K16" s="191">
        <v>5</v>
      </c>
      <c r="L16" s="192">
        <f>(G16+H16+I16+J16+K16)/5</f>
        <v>5</v>
      </c>
      <c r="M16" s="191">
        <v>5</v>
      </c>
      <c r="N16" s="191"/>
      <c r="O16" s="192">
        <f t="shared" ref="O16" si="16">M16-N16</f>
        <v>5</v>
      </c>
      <c r="P16" s="191">
        <v>6</v>
      </c>
      <c r="Q16" s="191"/>
      <c r="R16" s="192">
        <f t="shared" ref="R16" si="17">P16-Q16</f>
        <v>6</v>
      </c>
      <c r="S16" s="140">
        <f>((L16*0.5)+(O16*0.3)+(R16*0.2))</f>
        <v>5.2</v>
      </c>
      <c r="T16" s="138"/>
      <c r="U16" s="155">
        <v>3.78</v>
      </c>
      <c r="V16" s="139"/>
      <c r="W16" s="140">
        <f t="shared" ref="W16" si="18">U16-V16</f>
        <v>3.78</v>
      </c>
      <c r="X16" s="141"/>
      <c r="Y16" s="142">
        <v>6</v>
      </c>
      <c r="Z16" s="142">
        <v>7.5</v>
      </c>
      <c r="AA16" s="142">
        <v>6.5</v>
      </c>
      <c r="AB16" s="142">
        <v>5.5</v>
      </c>
      <c r="AC16" s="142">
        <v>3.6</v>
      </c>
      <c r="AD16" s="123">
        <f t="shared" ref="AD16" si="19">SUM((Y16*0.2),(Z16*0.25),(AA16*0.2),(AB16*0.2),(AC16*0.15))</f>
        <v>6.0149999999999997</v>
      </c>
      <c r="AE16" s="142"/>
      <c r="AF16" s="121">
        <f t="shared" ref="AF16" si="20">AD16-AE16</f>
        <v>6.0149999999999997</v>
      </c>
      <c r="AG16" s="231"/>
      <c r="AH16" s="143">
        <f t="shared" ref="AH16" si="21">S16</f>
        <v>5.2</v>
      </c>
      <c r="AI16" s="143">
        <f t="shared" ref="AI16" si="22">W16</f>
        <v>3.78</v>
      </c>
      <c r="AJ16" s="143">
        <f t="shared" ref="AJ16" si="23">AF16</f>
        <v>6.0149999999999997</v>
      </c>
      <c r="AK16" s="249">
        <f>SUM((AH16*0.25)+(AI16*0.5)+(AJ16*0.25))</f>
        <v>4.6937499999999996</v>
      </c>
      <c r="AL16" s="156">
        <v>3</v>
      </c>
    </row>
    <row r="17" spans="1:38" ht="15.6" x14ac:dyDescent="0.3">
      <c r="A17" s="379">
        <v>30</v>
      </c>
      <c r="B17" s="379" t="s">
        <v>135</v>
      </c>
      <c r="C17" s="382"/>
      <c r="D17" s="382"/>
      <c r="E17" s="382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55"/>
      <c r="U17" s="17"/>
      <c r="V17" s="17"/>
      <c r="W17" s="17"/>
      <c r="X17" s="54"/>
      <c r="Y17" s="53"/>
      <c r="Z17" s="53"/>
      <c r="AA17" s="53"/>
      <c r="AB17" s="53"/>
      <c r="AC17" s="53"/>
      <c r="AD17" s="53"/>
      <c r="AE17" s="53"/>
      <c r="AF17" s="53"/>
      <c r="AG17" s="228"/>
      <c r="AH17" s="96"/>
      <c r="AI17" s="96"/>
      <c r="AJ17" s="96"/>
      <c r="AK17" s="250"/>
      <c r="AL17" s="53"/>
    </row>
    <row r="18" spans="1:38" s="153" customFormat="1" ht="15.6" x14ac:dyDescent="0.3">
      <c r="A18" s="383">
        <v>32</v>
      </c>
      <c r="B18" s="383" t="s">
        <v>119</v>
      </c>
      <c r="C18" s="383" t="s">
        <v>120</v>
      </c>
      <c r="D18" s="383" t="s">
        <v>121</v>
      </c>
      <c r="E18" s="383" t="s">
        <v>122</v>
      </c>
      <c r="F18" s="154"/>
      <c r="G18" s="191"/>
      <c r="H18" s="191"/>
      <c r="I18" s="191"/>
      <c r="J18" s="191"/>
      <c r="K18" s="191"/>
      <c r="L18" s="192">
        <f>(G18+H18+I18+J18+K18)/5</f>
        <v>0</v>
      </c>
      <c r="M18" s="191"/>
      <c r="N18" s="191"/>
      <c r="O18" s="192">
        <f t="shared" ref="O18" si="24">M18-N18</f>
        <v>0</v>
      </c>
      <c r="P18" s="191"/>
      <c r="Q18" s="191"/>
      <c r="R18" s="192">
        <f t="shared" ref="R18" si="25">P18-Q18</f>
        <v>0</v>
      </c>
      <c r="S18" s="140">
        <f>((L18*0.5)+(O18*0.3)+(R18*0.2))</f>
        <v>0</v>
      </c>
      <c r="T18" s="138"/>
      <c r="U18" s="155"/>
      <c r="V18" s="139"/>
      <c r="W18" s="140">
        <f t="shared" ref="W18" si="26">U18-V18</f>
        <v>0</v>
      </c>
      <c r="X18" s="141"/>
      <c r="Y18" s="142"/>
      <c r="Z18" s="142"/>
      <c r="AA18" s="142"/>
      <c r="AB18" s="142"/>
      <c r="AC18" s="142"/>
      <c r="AD18" s="123">
        <f t="shared" ref="AD18" si="27">SUM((Y18*0.2),(Z18*0.25),(AA18*0.2),(AB18*0.2),(AC18*0.15))</f>
        <v>0</v>
      </c>
      <c r="AE18" s="142"/>
      <c r="AF18" s="121">
        <f t="shared" ref="AF18" si="28">AD18-AE18</f>
        <v>0</v>
      </c>
      <c r="AG18" s="231"/>
      <c r="AH18" s="143">
        <f t="shared" ref="AH18" si="29">S18</f>
        <v>0</v>
      </c>
      <c r="AI18" s="143">
        <f t="shared" ref="AI18" si="30">W18</f>
        <v>0</v>
      </c>
      <c r="AJ18" s="143">
        <f t="shared" ref="AJ18" si="31">AF18</f>
        <v>0</v>
      </c>
      <c r="AK18" s="249">
        <f>SUM((AH18*0.25)+(AI18*0.5)+(AJ18*0.25))</f>
        <v>0</v>
      </c>
      <c r="AL18" s="156" t="s">
        <v>249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W46"/>
  <sheetViews>
    <sheetView topLeftCell="A6" zoomScalePageLayoutView="80" workbookViewId="0">
      <selection activeCell="V8" sqref="V8"/>
    </sheetView>
  </sheetViews>
  <sheetFormatPr defaultColWidth="8.88671875" defaultRowHeight="13.2" x14ac:dyDescent="0.25"/>
  <cols>
    <col min="2" max="2" width="23" customWidth="1"/>
    <col min="3" max="3" width="21.5546875" customWidth="1"/>
    <col min="4" max="4" width="22.88671875" customWidth="1"/>
    <col min="5" max="5" width="19.44140625" customWidth="1"/>
    <col min="6" max="6" width="3.5546875" customWidth="1"/>
    <col min="7" max="7" width="7.5546875" customWidth="1"/>
    <col min="8" max="8" width="10.6640625" customWidth="1"/>
    <col min="9" max="9" width="9.33203125" customWidth="1"/>
    <col min="10" max="11" width="11" customWidth="1"/>
    <col min="20" max="20" width="2.6640625" customWidth="1"/>
    <col min="31" max="31" width="3" customWidth="1"/>
    <col min="42" max="42" width="3" customWidth="1"/>
    <col min="43" max="43" width="9.88671875" customWidth="1"/>
    <col min="44" max="44" width="10.88671875" customWidth="1"/>
    <col min="45" max="45" width="8" customWidth="1"/>
    <col min="46" max="46" width="2.44140625" customWidth="1"/>
    <col min="47" max="47" width="8" customWidth="1"/>
    <col min="48" max="48" width="2.88671875" customWidth="1"/>
    <col min="49" max="49" width="12.33203125" customWidth="1"/>
  </cols>
  <sheetData>
    <row r="1" spans="1:49" ht="15.6" x14ac:dyDescent="0.3">
      <c r="A1" s="92" t="str">
        <f>'Comp Detail'!A1</f>
        <v>SVG OFFICIAL COMPETITION FEBRUARY 2025</v>
      </c>
      <c r="B1" s="3"/>
      <c r="C1" s="97"/>
      <c r="D1" s="1" t="s">
        <v>47</v>
      </c>
      <c r="E1" s="1" t="s">
        <v>143</v>
      </c>
      <c r="F1" s="1"/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.6" x14ac:dyDescent="0.3">
      <c r="A2" s="28"/>
      <c r="B2" s="3"/>
      <c r="C2" s="97"/>
      <c r="D2" s="1" t="s">
        <v>46</v>
      </c>
      <c r="E2" s="58" t="s">
        <v>114</v>
      </c>
      <c r="F2" s="1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1"/>
      <c r="U2" s="1"/>
      <c r="V2" s="1"/>
      <c r="W2" s="1"/>
      <c r="X2" s="1"/>
      <c r="Y2" s="1"/>
      <c r="Z2" s="1"/>
      <c r="AA2" s="1"/>
      <c r="AB2" s="99"/>
      <c r="AC2" s="1"/>
      <c r="AD2" s="1"/>
      <c r="AE2" s="99"/>
      <c r="AF2" s="1"/>
      <c r="AG2" s="1"/>
      <c r="AH2" s="1"/>
      <c r="AI2" s="1"/>
      <c r="AJ2" s="1"/>
      <c r="AK2" s="1"/>
      <c r="AL2" s="1"/>
      <c r="AM2" s="1"/>
      <c r="AN2" s="1"/>
      <c r="AO2" s="1"/>
      <c r="AP2" s="99"/>
      <c r="AQ2" s="1"/>
      <c r="AR2" s="1"/>
      <c r="AS2" s="1"/>
      <c r="AT2" s="1"/>
      <c r="AU2" s="1"/>
      <c r="AV2" s="1"/>
      <c r="AW2" s="46">
        <f ca="1">NOW()</f>
        <v>45711.639191435184</v>
      </c>
    </row>
    <row r="3" spans="1:49" ht="15.6" x14ac:dyDescent="0.3">
      <c r="A3" s="387" t="str">
        <f>'Comp Detail'!A3</f>
        <v>FEBRUARY 20th to 23rd</v>
      </c>
      <c r="B3" s="388"/>
      <c r="C3" s="97"/>
      <c r="D3" s="1" t="s">
        <v>48</v>
      </c>
      <c r="E3" t="s">
        <v>107</v>
      </c>
      <c r="F3" s="1"/>
      <c r="T3" s="1"/>
      <c r="U3" s="1"/>
      <c r="V3" s="1"/>
      <c r="W3" s="1"/>
      <c r="X3" s="1"/>
      <c r="Y3" s="1"/>
      <c r="Z3" s="1"/>
      <c r="AA3" s="1"/>
      <c r="AB3" s="99"/>
      <c r="AC3" s="1"/>
      <c r="AD3" s="1"/>
      <c r="AE3" s="99"/>
      <c r="AF3" s="1"/>
      <c r="AG3" s="1"/>
      <c r="AH3" s="1"/>
      <c r="AI3" s="1"/>
      <c r="AJ3" s="1"/>
      <c r="AK3" s="1"/>
      <c r="AL3" s="1"/>
      <c r="AM3" s="1"/>
      <c r="AN3" s="1"/>
      <c r="AO3" s="1"/>
      <c r="AP3" s="99"/>
      <c r="AQ3" s="1"/>
      <c r="AR3" s="1"/>
      <c r="AS3" s="1"/>
      <c r="AT3" s="1"/>
      <c r="AU3" s="1"/>
      <c r="AV3" s="1"/>
      <c r="AW3" s="47">
        <f ca="1">NOW()</f>
        <v>45711.639191435184</v>
      </c>
    </row>
    <row r="4" spans="1:49" ht="15.6" x14ac:dyDescent="0.3">
      <c r="A4" s="61"/>
      <c r="B4" s="58"/>
      <c r="C4" s="97"/>
      <c r="D4" s="1"/>
      <c r="E4" s="1"/>
      <c r="F4" s="1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"/>
      <c r="U4" s="1"/>
      <c r="V4" s="1"/>
      <c r="W4" s="1"/>
      <c r="X4" s="1"/>
      <c r="Y4" s="1"/>
      <c r="Z4" s="1"/>
      <c r="AA4" s="1"/>
      <c r="AB4" s="99"/>
      <c r="AC4" s="1"/>
      <c r="AD4" s="1"/>
      <c r="AE4" s="99"/>
      <c r="AF4" s="1"/>
      <c r="AG4" s="1"/>
      <c r="AH4" s="1"/>
      <c r="AI4" s="1"/>
      <c r="AJ4" s="1"/>
      <c r="AK4" s="1"/>
      <c r="AL4" s="1"/>
      <c r="AM4" s="1"/>
      <c r="AN4" s="1"/>
      <c r="AO4" s="1"/>
      <c r="AP4" s="99"/>
      <c r="AQ4" s="1"/>
      <c r="AR4" s="1"/>
      <c r="AS4" s="1"/>
      <c r="AT4" s="1"/>
      <c r="AU4" s="1"/>
      <c r="AV4" s="1"/>
      <c r="AW4" s="1"/>
    </row>
    <row r="5" spans="1:49" ht="15.6" x14ac:dyDescent="0.3">
      <c r="A5" s="92" t="s">
        <v>96</v>
      </c>
      <c r="B5" s="92"/>
      <c r="C5" s="98"/>
      <c r="D5" s="1"/>
      <c r="E5" s="1"/>
      <c r="F5" s="91"/>
      <c r="G5" s="159" t="s">
        <v>70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91"/>
      <c r="AR5" s="91"/>
      <c r="AS5" s="91"/>
      <c r="AT5" s="91"/>
      <c r="AU5" s="91"/>
      <c r="AV5" s="1"/>
      <c r="AW5" s="1"/>
    </row>
    <row r="6" spans="1:49" ht="15.6" x14ac:dyDescent="0.3">
      <c r="A6" s="92" t="s">
        <v>53</v>
      </c>
      <c r="B6" s="92">
        <v>23</v>
      </c>
      <c r="C6" s="1"/>
      <c r="D6" s="1"/>
      <c r="E6" s="1"/>
      <c r="F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01"/>
      <c r="AP6" s="1"/>
      <c r="AQ6" s="1"/>
      <c r="AR6" s="1"/>
      <c r="AS6" s="1"/>
      <c r="AT6" s="1"/>
      <c r="AU6" s="1"/>
      <c r="AV6" s="1"/>
      <c r="AW6" s="1"/>
    </row>
    <row r="7" spans="1:49" ht="14.4" x14ac:dyDescent="0.3">
      <c r="A7" s="98"/>
      <c r="B7" s="98"/>
      <c r="C7" s="1"/>
      <c r="D7" s="1"/>
      <c r="E7" s="1"/>
      <c r="F7" s="1"/>
      <c r="G7" s="148" t="s">
        <v>47</v>
      </c>
      <c r="H7" s="98" t="str">
        <f>E1</f>
        <v>Robyn Bruderer</v>
      </c>
      <c r="I7" s="98"/>
      <c r="J7" s="98"/>
      <c r="K7" s="98"/>
      <c r="M7" s="148"/>
      <c r="N7" s="148"/>
      <c r="O7" s="148"/>
      <c r="P7" s="98"/>
      <c r="Q7" s="98"/>
      <c r="R7" s="98"/>
      <c r="S7" s="98"/>
      <c r="T7" s="99"/>
      <c r="U7" s="99" t="s">
        <v>46</v>
      </c>
      <c r="V7" s="1" t="str">
        <f>E2</f>
        <v>Juan Manuel Cardaci</v>
      </c>
      <c r="W7" s="1"/>
      <c r="X7" s="1"/>
      <c r="Y7" s="99"/>
      <c r="Z7" s="1"/>
      <c r="AA7" s="99"/>
      <c r="AB7" s="1"/>
      <c r="AC7" s="1"/>
      <c r="AD7" s="1"/>
      <c r="AE7" s="1"/>
      <c r="AF7" s="99" t="s">
        <v>48</v>
      </c>
      <c r="AG7" s="1" t="str">
        <f>E1</f>
        <v>Robyn Bruderer</v>
      </c>
      <c r="AH7" s="1"/>
      <c r="AI7" s="1"/>
      <c r="AJ7" s="1"/>
      <c r="AK7" s="1"/>
      <c r="AL7" s="1"/>
      <c r="AM7" s="1"/>
      <c r="AN7" s="1"/>
      <c r="AO7" s="1"/>
      <c r="AP7" s="1"/>
      <c r="AQ7" s="99"/>
      <c r="AR7" s="99"/>
      <c r="AS7" s="99"/>
      <c r="AT7" s="99"/>
      <c r="AU7" s="99"/>
      <c r="AV7" s="1"/>
      <c r="AW7" s="1"/>
    </row>
    <row r="8" spans="1:49" ht="14.4" x14ac:dyDescent="0.3">
      <c r="A8" s="98"/>
      <c r="B8" s="98"/>
      <c r="C8" s="1"/>
      <c r="D8" s="1"/>
      <c r="E8" s="1"/>
      <c r="F8" s="1"/>
      <c r="G8" s="148" t="s">
        <v>26</v>
      </c>
      <c r="H8" s="98"/>
      <c r="I8" s="98"/>
      <c r="J8" s="98"/>
      <c r="K8" s="98"/>
      <c r="M8" s="98"/>
      <c r="N8" s="98"/>
      <c r="O8" s="98"/>
      <c r="P8" s="98"/>
      <c r="Q8" s="98"/>
      <c r="R8" s="98"/>
      <c r="S8" s="98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4.4" x14ac:dyDescent="0.3">
      <c r="A9" s="1"/>
      <c r="B9" s="1"/>
      <c r="C9" s="1"/>
      <c r="D9" s="1"/>
      <c r="E9" s="1"/>
      <c r="F9" s="1"/>
      <c r="T9" s="1"/>
      <c r="U9" s="1"/>
      <c r="V9" s="1"/>
      <c r="W9" s="1"/>
      <c r="X9" s="1"/>
      <c r="Y9" s="1"/>
      <c r="Z9" s="1"/>
      <c r="AA9" s="1"/>
      <c r="AB9" s="1"/>
      <c r="AC9" s="1"/>
      <c r="AD9" s="102" t="s">
        <v>16</v>
      </c>
      <c r="AE9" s="103"/>
      <c r="AF9" s="1"/>
      <c r="AG9" s="1"/>
      <c r="AH9" s="1"/>
      <c r="AI9" s="1"/>
      <c r="AJ9" s="1"/>
      <c r="AK9" s="1"/>
      <c r="AL9" s="1"/>
      <c r="AM9" s="1"/>
      <c r="AN9" s="1"/>
      <c r="AO9" s="102" t="s">
        <v>16</v>
      </c>
      <c r="AP9" s="103"/>
      <c r="AU9" s="148" t="s">
        <v>52</v>
      </c>
      <c r="AW9" s="1"/>
    </row>
    <row r="10" spans="1:49" ht="14.4" x14ac:dyDescent="0.3">
      <c r="A10" s="102" t="s">
        <v>24</v>
      </c>
      <c r="B10" s="102" t="s">
        <v>25</v>
      </c>
      <c r="C10" s="102" t="s">
        <v>26</v>
      </c>
      <c r="D10" s="102" t="s">
        <v>27</v>
      </c>
      <c r="E10" s="102" t="s">
        <v>28</v>
      </c>
      <c r="F10" s="103"/>
      <c r="G10" s="148" t="s">
        <v>1</v>
      </c>
      <c r="H10" s="98"/>
      <c r="K10" s="98"/>
      <c r="L10" s="160" t="s">
        <v>1</v>
      </c>
      <c r="M10" s="119" t="s">
        <v>2</v>
      </c>
      <c r="N10" s="161"/>
      <c r="O10" s="161" t="s">
        <v>2</v>
      </c>
      <c r="P10" s="361" t="s">
        <v>3</v>
      </c>
      <c r="Q10" s="161"/>
      <c r="R10" s="161" t="s">
        <v>3</v>
      </c>
      <c r="S10" s="161" t="s">
        <v>76</v>
      </c>
      <c r="T10" s="103"/>
      <c r="U10" s="102" t="s">
        <v>29</v>
      </c>
      <c r="V10" s="102" t="s">
        <v>30</v>
      </c>
      <c r="W10" s="102" t="s">
        <v>17</v>
      </c>
      <c r="X10" s="102" t="s">
        <v>55</v>
      </c>
      <c r="Y10" s="102" t="s">
        <v>59</v>
      </c>
      <c r="Z10" s="102" t="s">
        <v>61</v>
      </c>
      <c r="AA10" s="102" t="s">
        <v>31</v>
      </c>
      <c r="AB10" s="102" t="s">
        <v>18</v>
      </c>
      <c r="AC10" s="102" t="s">
        <v>49</v>
      </c>
      <c r="AD10" s="102" t="s">
        <v>19</v>
      </c>
      <c r="AE10" s="103"/>
      <c r="AF10" s="102" t="s">
        <v>29</v>
      </c>
      <c r="AG10" s="102" t="s">
        <v>30</v>
      </c>
      <c r="AH10" s="102" t="s">
        <v>17</v>
      </c>
      <c r="AI10" s="102" t="s">
        <v>55</v>
      </c>
      <c r="AJ10" s="102" t="s">
        <v>59</v>
      </c>
      <c r="AK10" s="102" t="s">
        <v>60</v>
      </c>
      <c r="AL10" s="102" t="s">
        <v>31</v>
      </c>
      <c r="AM10" s="102" t="s">
        <v>18</v>
      </c>
      <c r="AN10" s="102" t="s">
        <v>49</v>
      </c>
      <c r="AO10" s="102" t="s">
        <v>19</v>
      </c>
      <c r="AP10" s="103"/>
      <c r="AQ10" s="243" t="s">
        <v>47</v>
      </c>
      <c r="AR10" s="99" t="s">
        <v>46</v>
      </c>
      <c r="AS10" s="99" t="s">
        <v>48</v>
      </c>
      <c r="AT10" s="104"/>
      <c r="AU10" s="148" t="s">
        <v>34</v>
      </c>
      <c r="AV10" s="126"/>
      <c r="AW10" s="104" t="s">
        <v>35</v>
      </c>
    </row>
    <row r="11" spans="1:49" ht="14.4" x14ac:dyDescent="0.3">
      <c r="A11" s="1"/>
      <c r="B11" s="1"/>
      <c r="C11" s="1"/>
      <c r="D11" s="1"/>
      <c r="E11" s="1"/>
      <c r="F11" s="105"/>
      <c r="G11" s="150" t="s">
        <v>77</v>
      </c>
      <c r="H11" s="150" t="s">
        <v>78</v>
      </c>
      <c r="I11" s="150" t="s">
        <v>79</v>
      </c>
      <c r="J11" s="120" t="s">
        <v>217</v>
      </c>
      <c r="K11" s="150" t="s">
        <v>81</v>
      </c>
      <c r="L11" s="162" t="s">
        <v>34</v>
      </c>
      <c r="M11" s="144" t="s">
        <v>218</v>
      </c>
      <c r="N11" s="144" t="s">
        <v>83</v>
      </c>
      <c r="O11" s="162" t="s">
        <v>34</v>
      </c>
      <c r="P11" s="360" t="s">
        <v>219</v>
      </c>
      <c r="Q11" s="144" t="s">
        <v>83</v>
      </c>
      <c r="R11" s="162" t="s">
        <v>34</v>
      </c>
      <c r="S11" s="162" t="s">
        <v>34</v>
      </c>
      <c r="T11" s="10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5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05"/>
      <c r="AQ11" s="232"/>
      <c r="AR11" s="125"/>
      <c r="AS11" s="125"/>
      <c r="AT11" s="242"/>
      <c r="AU11" s="125"/>
      <c r="AV11" s="124"/>
      <c r="AW11" s="125"/>
    </row>
    <row r="12" spans="1:49" ht="15.6" x14ac:dyDescent="0.3">
      <c r="A12" s="119">
        <v>1</v>
      </c>
      <c r="B12" s="265" t="s">
        <v>144</v>
      </c>
      <c r="C12" s="43"/>
      <c r="D12" s="43"/>
      <c r="E12" s="43"/>
      <c r="F12" s="10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05"/>
      <c r="U12" s="107">
        <v>5.5</v>
      </c>
      <c r="V12" s="107">
        <v>6.4</v>
      </c>
      <c r="W12" s="107">
        <v>7.2</v>
      </c>
      <c r="X12" s="107">
        <v>4</v>
      </c>
      <c r="Y12" s="107">
        <v>2.9</v>
      </c>
      <c r="Z12" s="116">
        <v>2.4</v>
      </c>
      <c r="AA12" s="107">
        <v>7.9</v>
      </c>
      <c r="AB12" s="107">
        <v>3.5</v>
      </c>
      <c r="AC12" s="33">
        <f t="shared" ref="AC12:AC17" si="0">SUM(U12:AB12)</f>
        <v>39.799999999999997</v>
      </c>
      <c r="AD12" s="108"/>
      <c r="AE12" s="105"/>
      <c r="AF12" s="107">
        <v>5.6</v>
      </c>
      <c r="AG12" s="107">
        <v>5.4</v>
      </c>
      <c r="AH12" s="107">
        <v>5.6</v>
      </c>
      <c r="AI12" s="107">
        <v>6</v>
      </c>
      <c r="AJ12" s="107">
        <v>5.8</v>
      </c>
      <c r="AK12" s="107">
        <v>5.4</v>
      </c>
      <c r="AL12" s="107">
        <v>5.5</v>
      </c>
      <c r="AM12" s="107">
        <v>5.2</v>
      </c>
      <c r="AN12" s="33">
        <f>SUM(AF12:AM12)</f>
        <v>44.500000000000007</v>
      </c>
      <c r="AO12" s="108"/>
      <c r="AP12" s="105"/>
      <c r="AQ12" s="132"/>
      <c r="AR12" s="55"/>
      <c r="AS12" s="55"/>
      <c r="AT12" s="55"/>
      <c r="AU12" s="55"/>
      <c r="AV12" s="111"/>
      <c r="AW12" s="118"/>
    </row>
    <row r="13" spans="1:49" ht="15.6" x14ac:dyDescent="0.3">
      <c r="A13" s="119">
        <v>2</v>
      </c>
      <c r="B13" s="265" t="s">
        <v>146</v>
      </c>
      <c r="C13" s="43"/>
      <c r="D13" s="43"/>
      <c r="E13" s="43"/>
      <c r="F13" s="105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05"/>
      <c r="U13" s="107">
        <v>5.5</v>
      </c>
      <c r="V13" s="107">
        <v>7</v>
      </c>
      <c r="W13" s="107">
        <v>7.5</v>
      </c>
      <c r="X13" s="107">
        <v>6.6</v>
      </c>
      <c r="Y13" s="107">
        <v>3.9</v>
      </c>
      <c r="Z13" s="107">
        <v>3.9</v>
      </c>
      <c r="AA13" s="107">
        <v>8</v>
      </c>
      <c r="AB13" s="107">
        <v>3.5</v>
      </c>
      <c r="AC13" s="33">
        <f t="shared" si="0"/>
        <v>45.9</v>
      </c>
      <c r="AD13" s="108"/>
      <c r="AE13" s="105"/>
      <c r="AF13" s="107">
        <v>5.8</v>
      </c>
      <c r="AG13" s="107">
        <v>5.6</v>
      </c>
      <c r="AH13" s="107">
        <v>5.5</v>
      </c>
      <c r="AI13" s="107">
        <v>6</v>
      </c>
      <c r="AJ13" s="107">
        <v>5.8</v>
      </c>
      <c r="AK13" s="107">
        <v>5.8</v>
      </c>
      <c r="AL13" s="107">
        <v>6</v>
      </c>
      <c r="AM13" s="107">
        <v>5.2</v>
      </c>
      <c r="AN13" s="33">
        <f t="shared" ref="AN13:AN17" si="1">SUM(AF13:AM13)</f>
        <v>45.7</v>
      </c>
      <c r="AO13" s="108"/>
      <c r="AP13" s="105"/>
      <c r="AQ13" s="132"/>
      <c r="AR13" s="55"/>
      <c r="AS13" s="55"/>
      <c r="AT13" s="55"/>
      <c r="AU13" s="55"/>
      <c r="AV13" s="105"/>
      <c r="AW13" s="118"/>
    </row>
    <row r="14" spans="1:49" ht="15.6" x14ac:dyDescent="0.3">
      <c r="A14" s="119">
        <v>3</v>
      </c>
      <c r="B14" s="265" t="s">
        <v>155</v>
      </c>
      <c r="C14" s="43"/>
      <c r="D14" s="43"/>
      <c r="E14" s="43"/>
      <c r="F14" s="105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05"/>
      <c r="U14" s="107">
        <v>4.5999999999999996</v>
      </c>
      <c r="V14" s="107">
        <v>6.2</v>
      </c>
      <c r="W14" s="107">
        <v>7.4</v>
      </c>
      <c r="X14" s="107">
        <v>7.9</v>
      </c>
      <c r="Y14" s="107">
        <v>4.2</v>
      </c>
      <c r="Z14" s="107">
        <v>4.4000000000000004</v>
      </c>
      <c r="AA14" s="107">
        <v>8.4</v>
      </c>
      <c r="AB14" s="107">
        <v>4.2</v>
      </c>
      <c r="AC14" s="33">
        <f t="shared" si="0"/>
        <v>47.300000000000004</v>
      </c>
      <c r="AD14" s="108"/>
      <c r="AE14" s="105"/>
      <c r="AF14" s="107">
        <v>5.6</v>
      </c>
      <c r="AG14" s="107">
        <v>5.8</v>
      </c>
      <c r="AH14" s="107">
        <v>5.4</v>
      </c>
      <c r="AI14" s="107">
        <v>5.6</v>
      </c>
      <c r="AJ14" s="107">
        <v>5.6</v>
      </c>
      <c r="AK14" s="107">
        <v>5.8</v>
      </c>
      <c r="AL14" s="107">
        <v>6</v>
      </c>
      <c r="AM14" s="107">
        <v>5.4</v>
      </c>
      <c r="AN14" s="33">
        <f t="shared" si="1"/>
        <v>45.199999999999996</v>
      </c>
      <c r="AO14" s="108"/>
      <c r="AP14" s="105"/>
      <c r="AQ14" s="132"/>
      <c r="AR14" s="55"/>
      <c r="AS14" s="55"/>
      <c r="AT14" s="55"/>
      <c r="AU14" s="55"/>
      <c r="AV14" s="105"/>
      <c r="AW14" s="118"/>
    </row>
    <row r="15" spans="1:49" ht="15.6" x14ac:dyDescent="0.3">
      <c r="A15" s="119">
        <v>4</v>
      </c>
      <c r="B15" s="265" t="s">
        <v>136</v>
      </c>
      <c r="C15" s="43"/>
      <c r="D15" s="43"/>
      <c r="E15" s="43"/>
      <c r="F15" s="105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05"/>
      <c r="U15" s="107">
        <v>5.5</v>
      </c>
      <c r="V15" s="107">
        <v>8</v>
      </c>
      <c r="W15" s="107">
        <v>6.2</v>
      </c>
      <c r="X15" s="107">
        <v>7.2</v>
      </c>
      <c r="Y15" s="107">
        <v>5.4</v>
      </c>
      <c r="Z15" s="107">
        <v>5.5</v>
      </c>
      <c r="AA15" s="107">
        <v>7.9</v>
      </c>
      <c r="AB15" s="107">
        <v>5.6</v>
      </c>
      <c r="AC15" s="33">
        <f t="shared" si="0"/>
        <v>51.3</v>
      </c>
      <c r="AD15" s="108"/>
      <c r="AE15" s="105"/>
      <c r="AF15" s="107">
        <v>5.6</v>
      </c>
      <c r="AG15" s="107">
        <v>5.8</v>
      </c>
      <c r="AH15" s="107">
        <v>5.6</v>
      </c>
      <c r="AI15" s="107">
        <v>5.6</v>
      </c>
      <c r="AJ15" s="107">
        <v>5.8</v>
      </c>
      <c r="AK15" s="107">
        <v>5.8</v>
      </c>
      <c r="AL15" s="107">
        <v>5.6</v>
      </c>
      <c r="AM15" s="107">
        <v>5.4</v>
      </c>
      <c r="AN15" s="33">
        <f t="shared" si="1"/>
        <v>45.2</v>
      </c>
      <c r="AO15" s="108"/>
      <c r="AP15" s="105"/>
      <c r="AQ15" s="132"/>
      <c r="AR15" s="55"/>
      <c r="AS15" s="55"/>
      <c r="AT15" s="55"/>
      <c r="AU15" s="55"/>
      <c r="AV15" s="105"/>
      <c r="AW15" s="118"/>
    </row>
    <row r="16" spans="1:49" ht="15.6" x14ac:dyDescent="0.3">
      <c r="A16" s="119">
        <v>5</v>
      </c>
      <c r="B16" s="265" t="s">
        <v>161</v>
      </c>
      <c r="C16" s="43"/>
      <c r="D16" s="43"/>
      <c r="E16" s="43"/>
      <c r="F16" s="105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05"/>
      <c r="U16" s="107">
        <v>5.8</v>
      </c>
      <c r="V16" s="107">
        <v>7.9</v>
      </c>
      <c r="W16" s="107">
        <v>6.5</v>
      </c>
      <c r="X16" s="107">
        <v>7.2</v>
      </c>
      <c r="Y16" s="107">
        <v>6.2</v>
      </c>
      <c r="Z16" s="107">
        <v>5.9</v>
      </c>
      <c r="AA16" s="107">
        <v>7.4</v>
      </c>
      <c r="AB16" s="107">
        <v>5.9</v>
      </c>
      <c r="AC16" s="33">
        <f t="shared" si="0"/>
        <v>52.8</v>
      </c>
      <c r="AD16" s="108"/>
      <c r="AE16" s="105"/>
      <c r="AF16" s="107">
        <v>5.6</v>
      </c>
      <c r="AG16" s="107">
        <v>6</v>
      </c>
      <c r="AH16" s="107">
        <v>5.8</v>
      </c>
      <c r="AI16" s="107">
        <v>6</v>
      </c>
      <c r="AJ16" s="107">
        <v>6.5</v>
      </c>
      <c r="AK16" s="107">
        <v>6.5</v>
      </c>
      <c r="AL16" s="107">
        <v>7</v>
      </c>
      <c r="AM16" s="107">
        <v>5.8</v>
      </c>
      <c r="AN16" s="33">
        <f t="shared" si="1"/>
        <v>49.199999999999996</v>
      </c>
      <c r="AO16" s="108"/>
      <c r="AP16" s="105"/>
      <c r="AQ16" s="132"/>
      <c r="AR16" s="55"/>
      <c r="AS16" s="55"/>
      <c r="AT16" s="55"/>
      <c r="AU16" s="55"/>
      <c r="AV16" s="105"/>
      <c r="AW16" s="118"/>
    </row>
    <row r="17" spans="1:49" ht="15.6" x14ac:dyDescent="0.3">
      <c r="A17" s="119">
        <v>6</v>
      </c>
      <c r="B17" s="265" t="s">
        <v>193</v>
      </c>
      <c r="C17" s="43"/>
      <c r="D17" s="43"/>
      <c r="E17" s="43"/>
      <c r="F17" s="105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05"/>
      <c r="U17" s="107">
        <v>5.2</v>
      </c>
      <c r="V17" s="107">
        <v>6.9</v>
      </c>
      <c r="W17" s="107">
        <v>6.7</v>
      </c>
      <c r="X17" s="107">
        <v>6.5</v>
      </c>
      <c r="Y17" s="107">
        <v>2.8</v>
      </c>
      <c r="Z17" s="107">
        <v>2.4</v>
      </c>
      <c r="AA17" s="107">
        <v>6.6</v>
      </c>
      <c r="AB17" s="107">
        <v>2.5</v>
      </c>
      <c r="AC17" s="33">
        <f t="shared" si="0"/>
        <v>39.6</v>
      </c>
      <c r="AD17" s="108"/>
      <c r="AE17" s="105"/>
      <c r="AF17" s="107">
        <v>5.6</v>
      </c>
      <c r="AG17" s="107">
        <v>5.4</v>
      </c>
      <c r="AH17" s="107">
        <v>5.6</v>
      </c>
      <c r="AI17" s="107">
        <v>5.6</v>
      </c>
      <c r="AJ17" s="107">
        <v>5.8</v>
      </c>
      <c r="AK17" s="107">
        <v>5.8</v>
      </c>
      <c r="AL17" s="107">
        <v>5.6</v>
      </c>
      <c r="AM17" s="107">
        <v>5.4</v>
      </c>
      <c r="AN17" s="33">
        <f t="shared" si="1"/>
        <v>44.800000000000004</v>
      </c>
      <c r="AO17" s="108"/>
      <c r="AP17" s="105"/>
      <c r="AQ17" s="132"/>
      <c r="AR17" s="55"/>
      <c r="AS17" s="55"/>
      <c r="AT17" s="55"/>
      <c r="AU17" s="55"/>
      <c r="AV17" s="105"/>
      <c r="AW17" s="118"/>
    </row>
    <row r="18" spans="1:49" ht="15.6" x14ac:dyDescent="0.3">
      <c r="A18" s="120"/>
      <c r="B18" s="153"/>
      <c r="C18" s="268" t="s">
        <v>194</v>
      </c>
      <c r="D18" s="268" t="s">
        <v>195</v>
      </c>
      <c r="E18" s="268" t="s">
        <v>142</v>
      </c>
      <c r="F18" s="124"/>
      <c r="G18" s="191">
        <v>5.7</v>
      </c>
      <c r="H18" s="191">
        <v>5.7</v>
      </c>
      <c r="I18" s="191">
        <v>5.8</v>
      </c>
      <c r="J18" s="191">
        <v>6</v>
      </c>
      <c r="K18" s="191">
        <v>5.8</v>
      </c>
      <c r="L18" s="192">
        <f>(G18+H18+I18+J18+K18)/5</f>
        <v>5.8</v>
      </c>
      <c r="M18" s="191">
        <v>5.8</v>
      </c>
      <c r="N18" s="191"/>
      <c r="O18" s="192">
        <f>M18-N18</f>
        <v>5.8</v>
      </c>
      <c r="P18" s="191">
        <v>5.7</v>
      </c>
      <c r="Q18" s="191">
        <v>0.1</v>
      </c>
      <c r="R18" s="192">
        <f>P18-Q18</f>
        <v>5.6000000000000005</v>
      </c>
      <c r="S18" s="140">
        <f>((L18*0.5)+(O18*0.3)+(R18*0.2))</f>
        <v>5.76</v>
      </c>
      <c r="T18" s="122"/>
      <c r="U18" s="127"/>
      <c r="V18" s="127"/>
      <c r="W18" s="127"/>
      <c r="X18" s="127"/>
      <c r="Y18" s="127"/>
      <c r="Z18" s="127"/>
      <c r="AA18" s="389" t="s">
        <v>20</v>
      </c>
      <c r="AB18" s="389"/>
      <c r="AC18" s="123">
        <f>SUM(AC12:AC17)</f>
        <v>276.70000000000005</v>
      </c>
      <c r="AD18" s="123">
        <f>(AC18/6)/8</f>
        <v>5.7645833333333343</v>
      </c>
      <c r="AE18" s="124"/>
      <c r="AF18" s="127"/>
      <c r="AG18" s="127"/>
      <c r="AH18" s="127"/>
      <c r="AI18" s="127"/>
      <c r="AJ18" s="127"/>
      <c r="AK18" s="127"/>
      <c r="AL18" s="389" t="s">
        <v>20</v>
      </c>
      <c r="AM18" s="389"/>
      <c r="AN18" s="123">
        <f>SUM(AN12:AN17)</f>
        <v>274.60000000000002</v>
      </c>
      <c r="AO18" s="123">
        <f>(AN18/6)/8</f>
        <v>5.7208333333333341</v>
      </c>
      <c r="AP18" s="124"/>
      <c r="AQ18" s="131">
        <f>S18</f>
        <v>5.76</v>
      </c>
      <c r="AR18" s="130">
        <f>AD18</f>
        <v>5.7645833333333343</v>
      </c>
      <c r="AS18" s="130">
        <f>AO18</f>
        <v>5.7208333333333341</v>
      </c>
      <c r="AT18" s="242"/>
      <c r="AU18" s="244">
        <f>SUM((AQ18*0.25)+(AR18*0.375)+(AS18*0.375))</f>
        <v>5.7470312500000009</v>
      </c>
      <c r="AV18" s="128"/>
      <c r="AW18" s="264">
        <v>1</v>
      </c>
    </row>
    <row r="19" spans="1:49" ht="15.6" x14ac:dyDescent="0.3">
      <c r="A19" s="119">
        <v>1</v>
      </c>
      <c r="B19" s="265" t="s">
        <v>196</v>
      </c>
      <c r="C19" s="43"/>
      <c r="D19" s="43"/>
      <c r="E19" s="43"/>
      <c r="F19" s="105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05"/>
      <c r="U19" s="107">
        <v>5.9</v>
      </c>
      <c r="V19" s="107">
        <v>8</v>
      </c>
      <c r="W19" s="107">
        <v>7.9</v>
      </c>
      <c r="X19" s="107">
        <v>8</v>
      </c>
      <c r="Y19" s="107">
        <v>6.2</v>
      </c>
      <c r="Z19" s="116">
        <v>6.4</v>
      </c>
      <c r="AA19" s="107">
        <v>7.2</v>
      </c>
      <c r="AB19" s="107">
        <v>4.9000000000000004</v>
      </c>
      <c r="AC19" s="33">
        <f t="shared" ref="AC19:AC24" si="2">SUM(U19:AB19)</f>
        <v>54.5</v>
      </c>
      <c r="AD19" s="108"/>
      <c r="AE19" s="105"/>
      <c r="AF19" s="107">
        <v>5.6</v>
      </c>
      <c r="AG19" s="107">
        <v>6</v>
      </c>
      <c r="AH19" s="107">
        <v>5.8</v>
      </c>
      <c r="AI19" s="107">
        <v>5.6</v>
      </c>
      <c r="AJ19" s="107">
        <v>5.8</v>
      </c>
      <c r="AK19" s="107">
        <v>5.8</v>
      </c>
      <c r="AL19" s="107">
        <v>5.8</v>
      </c>
      <c r="AM19" s="107">
        <v>5.6</v>
      </c>
      <c r="AN19" s="33">
        <f>SUM(AF19:AM19)</f>
        <v>46</v>
      </c>
      <c r="AO19" s="108"/>
      <c r="AP19" s="105"/>
      <c r="AQ19" s="132"/>
      <c r="AR19" s="55"/>
      <c r="AS19" s="55"/>
      <c r="AT19" s="55"/>
      <c r="AU19" s="55"/>
      <c r="AV19" s="111"/>
      <c r="AW19" s="118"/>
    </row>
    <row r="20" spans="1:49" ht="15.6" x14ac:dyDescent="0.3">
      <c r="A20" s="119">
        <v>2</v>
      </c>
      <c r="B20" s="265" t="s">
        <v>197</v>
      </c>
      <c r="C20" s="43"/>
      <c r="D20" s="43"/>
      <c r="E20" s="43"/>
      <c r="F20" s="105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05"/>
      <c r="U20" s="107">
        <v>4.5999999999999996</v>
      </c>
      <c r="V20" s="107">
        <v>6.4</v>
      </c>
      <c r="W20" s="107">
        <v>8.4</v>
      </c>
      <c r="X20" s="107">
        <v>8</v>
      </c>
      <c r="Y20" s="107">
        <v>5</v>
      </c>
      <c r="Z20" s="107">
        <v>5.2</v>
      </c>
      <c r="AA20" s="107">
        <v>8</v>
      </c>
      <c r="AB20" s="107">
        <v>5</v>
      </c>
      <c r="AC20" s="33">
        <f t="shared" si="2"/>
        <v>50.6</v>
      </c>
      <c r="AD20" s="108"/>
      <c r="AE20" s="105"/>
      <c r="AF20" s="107">
        <v>5.2</v>
      </c>
      <c r="AG20" s="107">
        <v>5.5</v>
      </c>
      <c r="AH20" s="107">
        <v>5.6</v>
      </c>
      <c r="AI20" s="107">
        <v>5.8</v>
      </c>
      <c r="AJ20" s="107">
        <v>5.8</v>
      </c>
      <c r="AK20" s="107">
        <v>5.8</v>
      </c>
      <c r="AL20" s="107">
        <v>5.6</v>
      </c>
      <c r="AM20" s="107">
        <v>5.8</v>
      </c>
      <c r="AN20" s="33">
        <f t="shared" ref="AN20:AN24" si="3">SUM(AF20:AM20)</f>
        <v>45.099999999999994</v>
      </c>
      <c r="AO20" s="108"/>
      <c r="AP20" s="105"/>
      <c r="AQ20" s="132"/>
      <c r="AR20" s="55"/>
      <c r="AS20" s="55"/>
      <c r="AT20" s="55"/>
      <c r="AU20" s="55"/>
      <c r="AV20" s="105"/>
      <c r="AW20" s="118"/>
    </row>
    <row r="21" spans="1:49" ht="15.6" x14ac:dyDescent="0.3">
      <c r="A21" s="119">
        <v>3</v>
      </c>
      <c r="B21" s="265" t="s">
        <v>177</v>
      </c>
      <c r="C21" s="43"/>
      <c r="D21" s="43"/>
      <c r="E21" s="43"/>
      <c r="F21" s="105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05"/>
      <c r="U21" s="107">
        <v>5.2</v>
      </c>
      <c r="V21" s="107">
        <v>7</v>
      </c>
      <c r="W21" s="107">
        <v>8.4</v>
      </c>
      <c r="X21" s="107">
        <v>8.4</v>
      </c>
      <c r="Y21" s="107">
        <v>6.2</v>
      </c>
      <c r="Z21" s="107">
        <v>5.9</v>
      </c>
      <c r="AA21" s="107">
        <v>8.9</v>
      </c>
      <c r="AB21" s="107">
        <v>5.2</v>
      </c>
      <c r="AC21" s="33">
        <f t="shared" si="2"/>
        <v>55.2</v>
      </c>
      <c r="AD21" s="108"/>
      <c r="AE21" s="105"/>
      <c r="AF21" s="107">
        <v>5.6</v>
      </c>
      <c r="AG21" s="107">
        <v>5.8</v>
      </c>
      <c r="AH21" s="107">
        <v>5.8</v>
      </c>
      <c r="AI21" s="107">
        <v>5.6</v>
      </c>
      <c r="AJ21" s="107">
        <v>5.6</v>
      </c>
      <c r="AK21" s="107">
        <v>5.6</v>
      </c>
      <c r="AL21" s="107">
        <v>6</v>
      </c>
      <c r="AM21" s="107">
        <v>5.2</v>
      </c>
      <c r="AN21" s="33">
        <f t="shared" si="3"/>
        <v>45.2</v>
      </c>
      <c r="AO21" s="108"/>
      <c r="AP21" s="105"/>
      <c r="AQ21" s="132"/>
      <c r="AR21" s="55"/>
      <c r="AS21" s="55"/>
      <c r="AT21" s="55"/>
      <c r="AU21" s="55"/>
      <c r="AV21" s="105"/>
      <c r="AW21" s="118"/>
    </row>
    <row r="22" spans="1:49" ht="15.6" x14ac:dyDescent="0.3">
      <c r="A22" s="119">
        <v>4</v>
      </c>
      <c r="B22" s="265" t="s">
        <v>131</v>
      </c>
      <c r="C22" s="43"/>
      <c r="D22" s="43"/>
      <c r="E22" s="43"/>
      <c r="F22" s="105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05"/>
      <c r="U22" s="107">
        <v>4.2</v>
      </c>
      <c r="V22" s="107">
        <v>7</v>
      </c>
      <c r="W22" s="107">
        <v>7.2</v>
      </c>
      <c r="X22" s="107">
        <v>8</v>
      </c>
      <c r="Y22" s="107">
        <v>5.4</v>
      </c>
      <c r="Z22" s="107">
        <v>5.2</v>
      </c>
      <c r="AA22" s="107">
        <v>7.4</v>
      </c>
      <c r="AB22" s="107">
        <v>4.5999999999999996</v>
      </c>
      <c r="AC22" s="33">
        <f t="shared" si="2"/>
        <v>49</v>
      </c>
      <c r="AD22" s="108"/>
      <c r="AE22" s="105"/>
      <c r="AF22" s="107">
        <v>5.4</v>
      </c>
      <c r="AG22" s="107">
        <v>5.6</v>
      </c>
      <c r="AH22" s="107">
        <v>5.8</v>
      </c>
      <c r="AI22" s="107">
        <v>5.6</v>
      </c>
      <c r="AJ22" s="107">
        <v>5.6</v>
      </c>
      <c r="AK22" s="107">
        <v>5.6</v>
      </c>
      <c r="AL22" s="107">
        <v>6</v>
      </c>
      <c r="AM22" s="107">
        <v>5.8</v>
      </c>
      <c r="AN22" s="33">
        <f t="shared" si="3"/>
        <v>45.4</v>
      </c>
      <c r="AO22" s="108"/>
      <c r="AP22" s="105"/>
      <c r="AQ22" s="132"/>
      <c r="AR22" s="55"/>
      <c r="AS22" s="55"/>
      <c r="AT22" s="55"/>
      <c r="AU22" s="55"/>
      <c r="AV22" s="105"/>
      <c r="AW22" s="118"/>
    </row>
    <row r="23" spans="1:49" ht="15.6" x14ac:dyDescent="0.3">
      <c r="A23" s="119">
        <v>5</v>
      </c>
      <c r="B23" s="265" t="s">
        <v>166</v>
      </c>
      <c r="C23" s="43"/>
      <c r="D23" s="43"/>
      <c r="E23" s="43"/>
      <c r="F23" s="105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05"/>
      <c r="U23" s="107">
        <v>5.2</v>
      </c>
      <c r="V23" s="107">
        <v>6.2</v>
      </c>
      <c r="W23" s="107">
        <v>8.1999999999999993</v>
      </c>
      <c r="X23" s="107">
        <v>8.5</v>
      </c>
      <c r="Y23" s="107">
        <v>4.2</v>
      </c>
      <c r="Z23" s="107">
        <v>4.2</v>
      </c>
      <c r="AA23" s="107">
        <v>7.9</v>
      </c>
      <c r="AB23" s="107">
        <v>6</v>
      </c>
      <c r="AC23" s="33">
        <f t="shared" si="2"/>
        <v>50.400000000000006</v>
      </c>
      <c r="AD23" s="108"/>
      <c r="AE23" s="105"/>
      <c r="AF23" s="107">
        <v>5.6</v>
      </c>
      <c r="AG23" s="107">
        <v>5.6</v>
      </c>
      <c r="AH23" s="107">
        <v>5.6</v>
      </c>
      <c r="AI23" s="107">
        <v>6</v>
      </c>
      <c r="AJ23" s="107">
        <v>5.8</v>
      </c>
      <c r="AK23" s="107">
        <v>5.8</v>
      </c>
      <c r="AL23" s="107">
        <v>6</v>
      </c>
      <c r="AM23" s="107">
        <v>5.2</v>
      </c>
      <c r="AN23" s="33">
        <f t="shared" si="3"/>
        <v>45.6</v>
      </c>
      <c r="AO23" s="108"/>
      <c r="AP23" s="105"/>
      <c r="AQ23" s="132"/>
      <c r="AR23" s="55"/>
      <c r="AS23" s="55"/>
      <c r="AT23" s="55"/>
      <c r="AU23" s="55"/>
      <c r="AV23" s="105"/>
      <c r="AW23" s="118"/>
    </row>
    <row r="24" spans="1:49" ht="15.6" x14ac:dyDescent="0.3">
      <c r="A24" s="119">
        <v>6</v>
      </c>
      <c r="B24" s="265" t="s">
        <v>198</v>
      </c>
      <c r="C24" s="43"/>
      <c r="D24" s="43"/>
      <c r="E24" s="43"/>
      <c r="F24" s="105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05"/>
      <c r="U24" s="107">
        <v>4.2</v>
      </c>
      <c r="V24" s="107">
        <v>5</v>
      </c>
      <c r="W24" s="107">
        <v>6.5</v>
      </c>
      <c r="X24" s="107">
        <v>6.4</v>
      </c>
      <c r="Y24" s="107">
        <v>3.5</v>
      </c>
      <c r="Z24" s="107">
        <v>3.5</v>
      </c>
      <c r="AA24" s="107">
        <v>7.5</v>
      </c>
      <c r="AB24" s="107">
        <v>0</v>
      </c>
      <c r="AC24" s="33">
        <f t="shared" si="2"/>
        <v>36.6</v>
      </c>
      <c r="AD24" s="108"/>
      <c r="AE24" s="105"/>
      <c r="AF24" s="107">
        <v>5.4</v>
      </c>
      <c r="AG24" s="107">
        <v>5.4</v>
      </c>
      <c r="AH24" s="107">
        <v>5.6</v>
      </c>
      <c r="AI24" s="107">
        <v>5.4</v>
      </c>
      <c r="AJ24" s="107">
        <v>5.6</v>
      </c>
      <c r="AK24" s="107">
        <v>5.6</v>
      </c>
      <c r="AL24" s="107">
        <v>0</v>
      </c>
      <c r="AM24" s="107">
        <v>0</v>
      </c>
      <c r="AN24" s="33">
        <f t="shared" si="3"/>
        <v>33</v>
      </c>
      <c r="AO24" s="108"/>
      <c r="AP24" s="105"/>
      <c r="AQ24" s="132"/>
      <c r="AR24" s="55"/>
      <c r="AS24" s="55"/>
      <c r="AT24" s="55"/>
      <c r="AU24" s="55"/>
      <c r="AV24" s="105"/>
      <c r="AW24" s="118"/>
    </row>
    <row r="25" spans="1:49" ht="15.6" x14ac:dyDescent="0.3">
      <c r="A25" s="120"/>
      <c r="B25" s="153"/>
      <c r="C25" s="268" t="s">
        <v>132</v>
      </c>
      <c r="D25" s="268" t="s">
        <v>133</v>
      </c>
      <c r="E25" s="268" t="s">
        <v>142</v>
      </c>
      <c r="F25" s="124"/>
      <c r="G25" s="191">
        <v>5.2</v>
      </c>
      <c r="H25" s="191">
        <v>5.5</v>
      </c>
      <c r="I25" s="191">
        <v>4.8</v>
      </c>
      <c r="J25" s="191">
        <v>5</v>
      </c>
      <c r="K25" s="191">
        <v>5</v>
      </c>
      <c r="L25" s="192">
        <f>(G25+H25+I25+J25+K25)/5</f>
        <v>5.0999999999999996</v>
      </c>
      <c r="M25" s="191">
        <v>5.3</v>
      </c>
      <c r="N25" s="191"/>
      <c r="O25" s="192">
        <f>M25-N25</f>
        <v>5.3</v>
      </c>
      <c r="P25" s="191">
        <v>6</v>
      </c>
      <c r="Q25" s="191"/>
      <c r="R25" s="192">
        <f>P25-Q25</f>
        <v>6</v>
      </c>
      <c r="S25" s="140">
        <f>((L25*0.5)+(O25*0.3)+(R25*0.2))</f>
        <v>5.34</v>
      </c>
      <c r="T25" s="122"/>
      <c r="U25" s="127"/>
      <c r="V25" s="127"/>
      <c r="W25" s="127"/>
      <c r="X25" s="127"/>
      <c r="Y25" s="127"/>
      <c r="Z25" s="127"/>
      <c r="AA25" s="389" t="s">
        <v>20</v>
      </c>
      <c r="AB25" s="389"/>
      <c r="AC25" s="123">
        <f>SUM(AC19:AC24)</f>
        <v>296.30000000000007</v>
      </c>
      <c r="AD25" s="123">
        <f>(AC25/6)/8</f>
        <v>6.1729166666666684</v>
      </c>
      <c r="AE25" s="124"/>
      <c r="AF25" s="127"/>
      <c r="AG25" s="127"/>
      <c r="AH25" s="127"/>
      <c r="AI25" s="127"/>
      <c r="AJ25" s="127"/>
      <c r="AK25" s="127"/>
      <c r="AL25" s="389" t="s">
        <v>20</v>
      </c>
      <c r="AM25" s="389"/>
      <c r="AN25" s="123">
        <f>SUM(AN19:AN24)</f>
        <v>260.3</v>
      </c>
      <c r="AO25" s="123">
        <f>(AN25/6)/8</f>
        <v>5.4229166666666666</v>
      </c>
      <c r="AP25" s="124"/>
      <c r="AQ25" s="131">
        <f>S25</f>
        <v>5.34</v>
      </c>
      <c r="AR25" s="130">
        <f>AD25</f>
        <v>6.1729166666666684</v>
      </c>
      <c r="AS25" s="130">
        <f>AO25</f>
        <v>5.4229166666666666</v>
      </c>
      <c r="AT25" s="242"/>
      <c r="AU25" s="244">
        <f>SUM((AQ25*0.25)+(AR25*0.375)+(AS25*0.375))</f>
        <v>5.6834375000000001</v>
      </c>
      <c r="AV25" s="128"/>
      <c r="AW25" s="264">
        <v>2</v>
      </c>
    </row>
    <row r="26" spans="1:49" ht="15.6" x14ac:dyDescent="0.3">
      <c r="A26" s="119">
        <v>1</v>
      </c>
      <c r="B26" s="265" t="s">
        <v>175</v>
      </c>
      <c r="C26" s="43"/>
      <c r="D26" s="43"/>
      <c r="E26" s="43"/>
      <c r="F26" s="105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05"/>
      <c r="U26" s="107">
        <v>4.5999999999999996</v>
      </c>
      <c r="V26" s="107">
        <v>6.6</v>
      </c>
      <c r="W26" s="107">
        <v>6.4</v>
      </c>
      <c r="X26" s="107">
        <v>7</v>
      </c>
      <c r="Y26" s="107">
        <v>4.2</v>
      </c>
      <c r="Z26" s="116">
        <v>4</v>
      </c>
      <c r="AA26" s="107">
        <v>6.6</v>
      </c>
      <c r="AB26" s="107">
        <v>4.5</v>
      </c>
      <c r="AC26" s="33">
        <f t="shared" ref="AC26:AC31" si="4">SUM(U26:AB26)</f>
        <v>43.9</v>
      </c>
      <c r="AD26" s="108"/>
      <c r="AE26" s="105"/>
      <c r="AF26" s="107">
        <v>5.2</v>
      </c>
      <c r="AG26" s="107">
        <v>5.5</v>
      </c>
      <c r="AH26" s="107">
        <v>4.8</v>
      </c>
      <c r="AI26" s="107">
        <v>5</v>
      </c>
      <c r="AJ26" s="107">
        <v>5.4</v>
      </c>
      <c r="AK26" s="107">
        <v>5.4</v>
      </c>
      <c r="AL26" s="107">
        <v>4.8</v>
      </c>
      <c r="AM26" s="107">
        <v>5</v>
      </c>
      <c r="AN26" s="33">
        <f>SUM(AF26:AM26)</f>
        <v>41.099999999999994</v>
      </c>
      <c r="AO26" s="108"/>
      <c r="AP26" s="105"/>
      <c r="AQ26" s="132"/>
      <c r="AR26" s="55"/>
      <c r="AS26" s="55"/>
      <c r="AT26" s="55"/>
      <c r="AU26" s="55"/>
      <c r="AV26" s="111"/>
      <c r="AW26" s="118"/>
    </row>
    <row r="27" spans="1:49" ht="15.6" x14ac:dyDescent="0.3">
      <c r="A27" s="119">
        <v>2</v>
      </c>
      <c r="B27" s="265" t="s">
        <v>181</v>
      </c>
      <c r="C27" s="43"/>
      <c r="D27" s="43"/>
      <c r="E27" s="43"/>
      <c r="F27" s="105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05"/>
      <c r="U27" s="107">
        <v>3.9</v>
      </c>
      <c r="V27" s="107">
        <v>6.5</v>
      </c>
      <c r="W27" s="107">
        <v>6.6</v>
      </c>
      <c r="X27" s="107">
        <v>5.5</v>
      </c>
      <c r="Y27" s="107">
        <v>5</v>
      </c>
      <c r="Z27" s="107">
        <v>5.2</v>
      </c>
      <c r="AA27" s="107">
        <v>6.6</v>
      </c>
      <c r="AB27" s="107">
        <v>4.9000000000000004</v>
      </c>
      <c r="AC27" s="33">
        <f t="shared" si="4"/>
        <v>44.2</v>
      </c>
      <c r="AD27" s="108"/>
      <c r="AE27" s="105"/>
      <c r="AF27" s="107">
        <v>4.8</v>
      </c>
      <c r="AG27" s="107">
        <v>5</v>
      </c>
      <c r="AH27" s="107">
        <v>4.8</v>
      </c>
      <c r="AI27" s="107">
        <v>48</v>
      </c>
      <c r="AJ27" s="107">
        <v>5.5</v>
      </c>
      <c r="AK27" s="107">
        <v>5.2</v>
      </c>
      <c r="AL27" s="107">
        <v>5.4</v>
      </c>
      <c r="AM27" s="107">
        <v>4.8</v>
      </c>
      <c r="AN27" s="33">
        <f t="shared" ref="AN27:AN31" si="5">SUM(AF27:AM27)</f>
        <v>83.5</v>
      </c>
      <c r="AO27" s="108"/>
      <c r="AP27" s="105"/>
      <c r="AQ27" s="132"/>
      <c r="AR27" s="55"/>
      <c r="AS27" s="55"/>
      <c r="AT27" s="55"/>
      <c r="AU27" s="55"/>
      <c r="AV27" s="105"/>
      <c r="AW27" s="118"/>
    </row>
    <row r="28" spans="1:49" ht="15.6" x14ac:dyDescent="0.3">
      <c r="A28" s="119">
        <v>3</v>
      </c>
      <c r="B28" s="265" t="s">
        <v>184</v>
      </c>
      <c r="C28" s="43"/>
      <c r="D28" s="43"/>
      <c r="E28" s="43"/>
      <c r="F28" s="105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05"/>
      <c r="U28" s="107">
        <v>4</v>
      </c>
      <c r="V28" s="107">
        <v>6.7</v>
      </c>
      <c r="W28" s="107">
        <v>7.2</v>
      </c>
      <c r="X28" s="107">
        <v>6.2</v>
      </c>
      <c r="Y28" s="107">
        <v>4</v>
      </c>
      <c r="Z28" s="107">
        <v>4</v>
      </c>
      <c r="AA28" s="107">
        <v>8</v>
      </c>
      <c r="AB28" s="107">
        <v>4</v>
      </c>
      <c r="AC28" s="33">
        <f t="shared" si="4"/>
        <v>44.099999999999994</v>
      </c>
      <c r="AD28" s="108"/>
      <c r="AE28" s="105"/>
      <c r="AF28" s="107">
        <v>5</v>
      </c>
      <c r="AG28" s="107">
        <v>5.2</v>
      </c>
      <c r="AH28" s="107">
        <v>4.8</v>
      </c>
      <c r="AI28" s="107">
        <v>5.2</v>
      </c>
      <c r="AJ28" s="107">
        <v>4.8</v>
      </c>
      <c r="AK28" s="107">
        <v>5</v>
      </c>
      <c r="AL28" s="107">
        <v>5</v>
      </c>
      <c r="AM28" s="107">
        <v>4.8</v>
      </c>
      <c r="AN28" s="33">
        <f t="shared" si="5"/>
        <v>39.799999999999997</v>
      </c>
      <c r="AO28" s="108"/>
      <c r="AP28" s="105"/>
      <c r="AQ28" s="132"/>
      <c r="AR28" s="55"/>
      <c r="AS28" s="55"/>
      <c r="AT28" s="55"/>
      <c r="AU28" s="55"/>
      <c r="AV28" s="105"/>
      <c r="AW28" s="118"/>
    </row>
    <row r="29" spans="1:49" ht="15.6" x14ac:dyDescent="0.3">
      <c r="A29" s="119">
        <v>4</v>
      </c>
      <c r="B29" s="265" t="s">
        <v>182</v>
      </c>
      <c r="C29" s="43"/>
      <c r="D29" s="43"/>
      <c r="E29" s="43"/>
      <c r="F29" s="105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05"/>
      <c r="U29" s="107">
        <v>3.9</v>
      </c>
      <c r="V29" s="107">
        <v>6.5</v>
      </c>
      <c r="W29" s="107">
        <v>6.6</v>
      </c>
      <c r="X29" s="107">
        <v>6.9</v>
      </c>
      <c r="Y29" s="107">
        <v>4</v>
      </c>
      <c r="Z29" s="107">
        <v>3</v>
      </c>
      <c r="AA29" s="107">
        <v>7.6</v>
      </c>
      <c r="AB29" s="107">
        <v>2.9</v>
      </c>
      <c r="AC29" s="33">
        <f t="shared" si="4"/>
        <v>41.4</v>
      </c>
      <c r="AD29" s="108"/>
      <c r="AE29" s="105"/>
      <c r="AF29" s="107">
        <v>4.8</v>
      </c>
      <c r="AG29" s="107">
        <v>5</v>
      </c>
      <c r="AH29" s="107">
        <v>5.4</v>
      </c>
      <c r="AI29" s="107">
        <v>5.2</v>
      </c>
      <c r="AJ29" s="107">
        <v>5.4</v>
      </c>
      <c r="AK29" s="107">
        <v>5</v>
      </c>
      <c r="AL29" s="107">
        <v>4.5999999999999996</v>
      </c>
      <c r="AM29" s="107">
        <v>4.8</v>
      </c>
      <c r="AN29" s="33">
        <f t="shared" si="5"/>
        <v>40.200000000000003</v>
      </c>
      <c r="AO29" s="108"/>
      <c r="AP29" s="105"/>
      <c r="AQ29" s="132"/>
      <c r="AR29" s="55"/>
      <c r="AS29" s="55"/>
      <c r="AT29" s="55"/>
      <c r="AU29" s="55"/>
      <c r="AV29" s="105"/>
      <c r="AW29" s="118"/>
    </row>
    <row r="30" spans="1:49" ht="15.6" x14ac:dyDescent="0.3">
      <c r="A30" s="119">
        <v>5</v>
      </c>
      <c r="B30" s="265" t="s">
        <v>123</v>
      </c>
      <c r="C30" s="43"/>
      <c r="D30" s="43"/>
      <c r="E30" s="43"/>
      <c r="F30" s="105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05"/>
      <c r="U30" s="107">
        <v>2.9</v>
      </c>
      <c r="V30" s="107">
        <v>6.5</v>
      </c>
      <c r="W30" s="107">
        <v>6.7</v>
      </c>
      <c r="X30" s="107">
        <v>6.4</v>
      </c>
      <c r="Y30" s="107">
        <v>4.5</v>
      </c>
      <c r="Z30" s="107">
        <v>4</v>
      </c>
      <c r="AA30" s="107">
        <v>7.2</v>
      </c>
      <c r="AB30" s="107">
        <v>3.9</v>
      </c>
      <c r="AC30" s="33">
        <f t="shared" si="4"/>
        <v>42.1</v>
      </c>
      <c r="AD30" s="108"/>
      <c r="AE30" s="105"/>
      <c r="AF30" s="107">
        <v>5.2</v>
      </c>
      <c r="AG30" s="107">
        <v>5.4</v>
      </c>
      <c r="AH30" s="107">
        <v>5.2</v>
      </c>
      <c r="AI30" s="107">
        <v>5.4</v>
      </c>
      <c r="AJ30" s="107">
        <v>5.6</v>
      </c>
      <c r="AK30" s="107">
        <v>5</v>
      </c>
      <c r="AL30" s="107">
        <v>4.8</v>
      </c>
      <c r="AM30" s="107">
        <v>4.8</v>
      </c>
      <c r="AN30" s="33">
        <f t="shared" si="5"/>
        <v>41.4</v>
      </c>
      <c r="AO30" s="108"/>
      <c r="AP30" s="105"/>
      <c r="AQ30" s="132"/>
      <c r="AR30" s="55"/>
      <c r="AS30" s="55"/>
      <c r="AT30" s="55"/>
      <c r="AU30" s="55"/>
      <c r="AV30" s="105"/>
      <c r="AW30" s="118"/>
    </row>
    <row r="31" spans="1:49" ht="15.6" x14ac:dyDescent="0.3">
      <c r="A31" s="119">
        <v>6</v>
      </c>
      <c r="B31" s="265" t="s">
        <v>176</v>
      </c>
      <c r="C31" s="43"/>
      <c r="D31" s="43"/>
      <c r="E31" s="43"/>
      <c r="F31" s="105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05"/>
      <c r="U31" s="107">
        <v>1.2</v>
      </c>
      <c r="V31" s="107">
        <v>2.2999999999999998</v>
      </c>
      <c r="W31" s="107">
        <v>4</v>
      </c>
      <c r="X31" s="107">
        <v>3.9</v>
      </c>
      <c r="Y31" s="107">
        <v>3.2</v>
      </c>
      <c r="Z31" s="107">
        <v>3</v>
      </c>
      <c r="AA31" s="107">
        <v>3.9</v>
      </c>
      <c r="AB31" s="107">
        <v>3.5</v>
      </c>
      <c r="AC31" s="33">
        <f t="shared" si="4"/>
        <v>25</v>
      </c>
      <c r="AD31" s="108"/>
      <c r="AE31" s="105"/>
      <c r="AF31" s="107">
        <v>3.2</v>
      </c>
      <c r="AG31" s="107">
        <v>4.5999999999999996</v>
      </c>
      <c r="AH31" s="107">
        <v>4.8</v>
      </c>
      <c r="AI31" s="107">
        <v>5</v>
      </c>
      <c r="AJ31" s="107">
        <v>4.3</v>
      </c>
      <c r="AK31" s="107">
        <v>4.2</v>
      </c>
      <c r="AL31" s="107">
        <v>4.5999999999999996</v>
      </c>
      <c r="AM31" s="107">
        <v>4</v>
      </c>
      <c r="AN31" s="33">
        <f t="shared" si="5"/>
        <v>34.700000000000003</v>
      </c>
      <c r="AO31" s="108"/>
      <c r="AP31" s="105"/>
      <c r="AQ31" s="132"/>
      <c r="AR31" s="55"/>
      <c r="AS31" s="55"/>
      <c r="AT31" s="55"/>
      <c r="AU31" s="55"/>
      <c r="AV31" s="105"/>
      <c r="AW31" s="118"/>
    </row>
    <row r="32" spans="1:49" ht="15.6" x14ac:dyDescent="0.3">
      <c r="A32" s="120"/>
      <c r="B32" s="153"/>
      <c r="C32" s="268" t="s">
        <v>124</v>
      </c>
      <c r="D32" s="268" t="s">
        <v>125</v>
      </c>
      <c r="E32" s="268" t="s">
        <v>126</v>
      </c>
      <c r="F32" s="124"/>
      <c r="G32" s="191">
        <v>5.2</v>
      </c>
      <c r="H32" s="191">
        <v>6</v>
      </c>
      <c r="I32" s="191">
        <v>4.8</v>
      </c>
      <c r="J32" s="191">
        <v>4.8</v>
      </c>
      <c r="K32" s="191">
        <v>4.5</v>
      </c>
      <c r="L32" s="192">
        <f>(G32+H32+I32+J32+K32)/5</f>
        <v>5.0600000000000005</v>
      </c>
      <c r="M32" s="191">
        <v>5</v>
      </c>
      <c r="N32" s="191"/>
      <c r="O32" s="192">
        <f>M32-N32</f>
        <v>5</v>
      </c>
      <c r="P32" s="191">
        <v>5</v>
      </c>
      <c r="Q32" s="191">
        <v>0.5</v>
      </c>
      <c r="R32" s="192">
        <f>P32-Q32</f>
        <v>4.5</v>
      </c>
      <c r="S32" s="140">
        <f>((L32*0.5)+(O32*0.3)+(R32*0.2))</f>
        <v>4.9300000000000006</v>
      </c>
      <c r="T32" s="122"/>
      <c r="U32" s="127"/>
      <c r="V32" s="127"/>
      <c r="W32" s="127"/>
      <c r="X32" s="127"/>
      <c r="Y32" s="127"/>
      <c r="Z32" s="127"/>
      <c r="AA32" s="389" t="s">
        <v>20</v>
      </c>
      <c r="AB32" s="389"/>
      <c r="AC32" s="123">
        <f>SUM(AC26:AC31)</f>
        <v>240.7</v>
      </c>
      <c r="AD32" s="123">
        <f>(AC32/6)/8</f>
        <v>5.0145833333333334</v>
      </c>
      <c r="AE32" s="124"/>
      <c r="AF32" s="127"/>
      <c r="AG32" s="127"/>
      <c r="AH32" s="127"/>
      <c r="AI32" s="127"/>
      <c r="AJ32" s="127"/>
      <c r="AK32" s="127"/>
      <c r="AL32" s="389" t="s">
        <v>20</v>
      </c>
      <c r="AM32" s="389"/>
      <c r="AN32" s="123">
        <f>SUM(AN26:AN31)</f>
        <v>280.7</v>
      </c>
      <c r="AO32" s="123">
        <f>(AN32/6)/8</f>
        <v>5.8479166666666664</v>
      </c>
      <c r="AP32" s="124"/>
      <c r="AQ32" s="131">
        <f>S32</f>
        <v>4.9300000000000006</v>
      </c>
      <c r="AR32" s="130">
        <f>AD32</f>
        <v>5.0145833333333334</v>
      </c>
      <c r="AS32" s="130">
        <f>AO32</f>
        <v>5.8479166666666664</v>
      </c>
      <c r="AT32" s="242"/>
      <c r="AU32" s="244">
        <f>SUM((AQ32*0.25)+(AR32*0.375)+(AS32*0.375))</f>
        <v>5.3059375000000006</v>
      </c>
      <c r="AV32" s="128"/>
      <c r="AW32" s="264">
        <v>3</v>
      </c>
    </row>
    <row r="33" spans="1:49" ht="15.6" x14ac:dyDescent="0.3">
      <c r="A33" s="119">
        <v>1</v>
      </c>
      <c r="B33" s="265" t="s">
        <v>199</v>
      </c>
      <c r="C33" s="43"/>
      <c r="D33" s="43"/>
      <c r="E33" s="43"/>
      <c r="F33" s="105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05"/>
      <c r="U33" s="107">
        <v>3.5</v>
      </c>
      <c r="V33" s="107">
        <v>6.6</v>
      </c>
      <c r="W33" s="107">
        <v>7.5</v>
      </c>
      <c r="X33" s="107">
        <v>5.9</v>
      </c>
      <c r="Y33" s="107">
        <v>4.5999999999999996</v>
      </c>
      <c r="Z33" s="116">
        <v>4.9000000000000004</v>
      </c>
      <c r="AA33" s="107">
        <v>6.6</v>
      </c>
      <c r="AB33" s="107">
        <v>4.9000000000000004</v>
      </c>
      <c r="AC33" s="33">
        <f t="shared" ref="AC33:AC38" si="6">SUM(U33:AB33)</f>
        <v>44.5</v>
      </c>
      <c r="AD33" s="108"/>
      <c r="AE33" s="105"/>
      <c r="AF33" s="107">
        <v>4.8</v>
      </c>
      <c r="AG33" s="107">
        <v>5</v>
      </c>
      <c r="AH33" s="107">
        <v>4.8</v>
      </c>
      <c r="AI33" s="107">
        <v>5</v>
      </c>
      <c r="AJ33" s="107">
        <v>5.4</v>
      </c>
      <c r="AK33" s="107">
        <v>5.2</v>
      </c>
      <c r="AL33" s="107">
        <v>6</v>
      </c>
      <c r="AM33" s="107">
        <v>4.4000000000000004</v>
      </c>
      <c r="AN33" s="33">
        <f>SUM(AF33:AM33)</f>
        <v>40.6</v>
      </c>
      <c r="AO33" s="108"/>
      <c r="AP33" s="105"/>
      <c r="AQ33" s="132"/>
      <c r="AR33" s="55"/>
      <c r="AS33" s="55"/>
      <c r="AT33" s="55"/>
      <c r="AU33" s="55"/>
      <c r="AV33" s="111"/>
      <c r="AW33" s="118"/>
    </row>
    <row r="34" spans="1:49" ht="15.6" x14ac:dyDescent="0.3">
      <c r="A34" s="119">
        <v>2</v>
      </c>
      <c r="B34" s="265" t="s">
        <v>200</v>
      </c>
      <c r="C34" s="43"/>
      <c r="D34" s="43"/>
      <c r="E34" s="43"/>
      <c r="F34" s="105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05"/>
      <c r="U34" s="107">
        <v>4.5999999999999996</v>
      </c>
      <c r="V34" s="107">
        <v>6.4</v>
      </c>
      <c r="W34" s="107">
        <v>7</v>
      </c>
      <c r="X34" s="107">
        <v>5.8</v>
      </c>
      <c r="Y34" s="107">
        <v>2.9</v>
      </c>
      <c r="Z34" s="107">
        <v>3</v>
      </c>
      <c r="AA34" s="107">
        <v>6</v>
      </c>
      <c r="AB34" s="107">
        <v>5</v>
      </c>
      <c r="AC34" s="33">
        <f t="shared" si="6"/>
        <v>40.700000000000003</v>
      </c>
      <c r="AD34" s="108"/>
      <c r="AE34" s="105"/>
      <c r="AF34" s="107">
        <v>4.4000000000000004</v>
      </c>
      <c r="AG34" s="107">
        <v>5</v>
      </c>
      <c r="AH34" s="107">
        <v>4.4000000000000004</v>
      </c>
      <c r="AI34" s="107">
        <v>4.8</v>
      </c>
      <c r="AJ34" s="107">
        <v>5</v>
      </c>
      <c r="AK34" s="107">
        <v>5</v>
      </c>
      <c r="AL34" s="107">
        <v>4.5999999999999996</v>
      </c>
      <c r="AM34" s="107">
        <v>4.5999999999999996</v>
      </c>
      <c r="AN34" s="33">
        <f t="shared" ref="AN34:AN38" si="7">SUM(AF34:AM34)</f>
        <v>37.800000000000004</v>
      </c>
      <c r="AO34" s="108"/>
      <c r="AP34" s="105"/>
      <c r="AQ34" s="132"/>
      <c r="AR34" s="55"/>
      <c r="AS34" s="55"/>
      <c r="AT34" s="55"/>
      <c r="AU34" s="55"/>
      <c r="AV34" s="105"/>
      <c r="AW34" s="118"/>
    </row>
    <row r="35" spans="1:49" ht="15.6" x14ac:dyDescent="0.3">
      <c r="A35" s="119">
        <v>3</v>
      </c>
      <c r="B35" s="265" t="s">
        <v>201</v>
      </c>
      <c r="C35" s="43"/>
      <c r="D35" s="43"/>
      <c r="E35" s="43"/>
      <c r="F35" s="105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05"/>
      <c r="U35" s="107">
        <v>5</v>
      </c>
      <c r="V35" s="107">
        <v>6.2</v>
      </c>
      <c r="W35" s="107">
        <v>7.2</v>
      </c>
      <c r="X35" s="107">
        <v>6</v>
      </c>
      <c r="Y35" s="107">
        <v>4</v>
      </c>
      <c r="Z35" s="107">
        <v>4</v>
      </c>
      <c r="AA35" s="107">
        <v>6.2</v>
      </c>
      <c r="AB35" s="107">
        <v>4.5</v>
      </c>
      <c r="AC35" s="33">
        <f t="shared" si="6"/>
        <v>43.1</v>
      </c>
      <c r="AD35" s="108"/>
      <c r="AE35" s="105"/>
      <c r="AF35" s="107">
        <v>4.8</v>
      </c>
      <c r="AG35" s="107">
        <v>4.9000000000000004</v>
      </c>
      <c r="AH35" s="107">
        <v>5</v>
      </c>
      <c r="AI35" s="107">
        <v>5.2</v>
      </c>
      <c r="AJ35" s="107">
        <v>5</v>
      </c>
      <c r="AK35" s="107">
        <v>5</v>
      </c>
      <c r="AL35" s="107">
        <v>5.2</v>
      </c>
      <c r="AM35" s="107">
        <v>4.5</v>
      </c>
      <c r="AN35" s="33">
        <f t="shared" si="7"/>
        <v>39.6</v>
      </c>
      <c r="AO35" s="108"/>
      <c r="AP35" s="105"/>
      <c r="AQ35" s="132"/>
      <c r="AR35" s="55"/>
      <c r="AS35" s="55"/>
      <c r="AT35" s="55"/>
      <c r="AU35" s="55"/>
      <c r="AV35" s="105"/>
      <c r="AW35" s="118"/>
    </row>
    <row r="36" spans="1:49" ht="15.6" x14ac:dyDescent="0.3">
      <c r="A36" s="119">
        <v>4</v>
      </c>
      <c r="B36" s="265" t="s">
        <v>202</v>
      </c>
      <c r="C36" s="43"/>
      <c r="D36" s="43"/>
      <c r="E36" s="43"/>
      <c r="F36" s="105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05"/>
      <c r="U36" s="107">
        <v>3.6</v>
      </c>
      <c r="V36" s="107">
        <v>6.2</v>
      </c>
      <c r="W36" s="107">
        <v>6.2</v>
      </c>
      <c r="X36" s="107">
        <v>6.6</v>
      </c>
      <c r="Y36" s="107">
        <v>4.2</v>
      </c>
      <c r="Z36" s="107">
        <v>4.2</v>
      </c>
      <c r="AA36" s="107">
        <v>7</v>
      </c>
      <c r="AB36" s="107">
        <v>4.5</v>
      </c>
      <c r="AC36" s="33">
        <f t="shared" si="6"/>
        <v>42.5</v>
      </c>
      <c r="AD36" s="108"/>
      <c r="AE36" s="105"/>
      <c r="AF36" s="107">
        <v>4.5999999999999996</v>
      </c>
      <c r="AG36" s="107">
        <v>5</v>
      </c>
      <c r="AH36" s="107">
        <v>5</v>
      </c>
      <c r="AI36" s="107">
        <v>4.8</v>
      </c>
      <c r="AJ36" s="107">
        <v>5</v>
      </c>
      <c r="AK36" s="107">
        <v>4.8</v>
      </c>
      <c r="AL36" s="107">
        <v>5</v>
      </c>
      <c r="AM36" s="107">
        <v>4.5999999999999996</v>
      </c>
      <c r="AN36" s="33">
        <f t="shared" si="7"/>
        <v>38.800000000000004</v>
      </c>
      <c r="AO36" s="108"/>
      <c r="AP36" s="105"/>
      <c r="AQ36" s="132"/>
      <c r="AR36" s="55"/>
      <c r="AS36" s="55"/>
      <c r="AT36" s="55"/>
      <c r="AU36" s="55"/>
      <c r="AV36" s="105"/>
      <c r="AW36" s="118"/>
    </row>
    <row r="37" spans="1:49" ht="15.6" x14ac:dyDescent="0.3">
      <c r="A37" s="119">
        <v>5</v>
      </c>
      <c r="B37" s="265" t="s">
        <v>203</v>
      </c>
      <c r="C37" s="43"/>
      <c r="D37" s="43"/>
      <c r="E37" s="43"/>
      <c r="F37" s="105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05"/>
      <c r="U37" s="107">
        <v>4.9000000000000004</v>
      </c>
      <c r="V37" s="107">
        <v>6.4</v>
      </c>
      <c r="W37" s="107">
        <v>7.2</v>
      </c>
      <c r="X37" s="107">
        <v>7.4</v>
      </c>
      <c r="Y37" s="107">
        <v>5</v>
      </c>
      <c r="Z37" s="107">
        <v>4.4000000000000004</v>
      </c>
      <c r="AA37" s="107">
        <v>5</v>
      </c>
      <c r="AB37" s="107">
        <v>4.9000000000000004</v>
      </c>
      <c r="AC37" s="33">
        <f t="shared" si="6"/>
        <v>45.199999999999996</v>
      </c>
      <c r="AD37" s="108"/>
      <c r="AE37" s="105"/>
      <c r="AF37" s="107">
        <v>4.8</v>
      </c>
      <c r="AG37" s="107">
        <v>4.8</v>
      </c>
      <c r="AH37" s="107">
        <v>5.6</v>
      </c>
      <c r="AI37" s="107">
        <v>5</v>
      </c>
      <c r="AJ37" s="107">
        <v>5</v>
      </c>
      <c r="AK37" s="107">
        <v>5</v>
      </c>
      <c r="AL37" s="107">
        <v>4</v>
      </c>
      <c r="AM37" s="107">
        <v>4.5</v>
      </c>
      <c r="AN37" s="33">
        <f t="shared" si="7"/>
        <v>38.700000000000003</v>
      </c>
      <c r="AO37" s="108"/>
      <c r="AP37" s="105"/>
      <c r="AQ37" s="132"/>
      <c r="AR37" s="55"/>
      <c r="AS37" s="55"/>
      <c r="AT37" s="55"/>
      <c r="AU37" s="55"/>
      <c r="AV37" s="105"/>
      <c r="AW37" s="118"/>
    </row>
    <row r="38" spans="1:49" ht="15.6" x14ac:dyDescent="0.3">
      <c r="A38" s="119">
        <v>6</v>
      </c>
      <c r="B38" s="265" t="s">
        <v>164</v>
      </c>
      <c r="C38" s="43"/>
      <c r="D38" s="43"/>
      <c r="E38" s="43"/>
      <c r="F38" s="105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05"/>
      <c r="U38" s="107">
        <v>3.6</v>
      </c>
      <c r="V38" s="107">
        <v>3.9</v>
      </c>
      <c r="W38" s="107">
        <v>3.9</v>
      </c>
      <c r="X38" s="107">
        <v>4.9000000000000004</v>
      </c>
      <c r="Y38" s="107">
        <v>3.9</v>
      </c>
      <c r="Z38" s="107">
        <v>3.9</v>
      </c>
      <c r="AA38" s="107">
        <v>4.9000000000000004</v>
      </c>
      <c r="AB38" s="107">
        <v>3.3</v>
      </c>
      <c r="AC38" s="33">
        <f t="shared" si="6"/>
        <v>32.299999999999997</v>
      </c>
      <c r="AD38" s="108"/>
      <c r="AE38" s="105"/>
      <c r="AF38" s="107">
        <v>4.5999999999999996</v>
      </c>
      <c r="AG38" s="107">
        <v>5</v>
      </c>
      <c r="AH38" s="107">
        <v>4.2</v>
      </c>
      <c r="AI38" s="107">
        <v>4.5999999999999996</v>
      </c>
      <c r="AJ38" s="107">
        <v>4.8</v>
      </c>
      <c r="AK38" s="107">
        <v>4.8</v>
      </c>
      <c r="AL38" s="107">
        <v>5</v>
      </c>
      <c r="AM38" s="107">
        <v>4.5999999999999996</v>
      </c>
      <c r="AN38" s="33">
        <f t="shared" si="7"/>
        <v>37.6</v>
      </c>
      <c r="AO38" s="108"/>
      <c r="AP38" s="105"/>
      <c r="AQ38" s="132"/>
      <c r="AR38" s="55"/>
      <c r="AS38" s="55"/>
      <c r="AT38" s="55"/>
      <c r="AU38" s="55"/>
      <c r="AV38" s="105"/>
      <c r="AW38" s="118"/>
    </row>
    <row r="39" spans="1:49" ht="15.6" x14ac:dyDescent="0.3">
      <c r="A39" s="120" t="s">
        <v>93</v>
      </c>
      <c r="B39" s="268" t="s">
        <v>204</v>
      </c>
      <c r="C39" s="268" t="s">
        <v>205</v>
      </c>
      <c r="D39" s="268" t="s">
        <v>130</v>
      </c>
      <c r="E39" s="268" t="s">
        <v>206</v>
      </c>
      <c r="F39" s="124"/>
      <c r="G39" s="191">
        <v>6</v>
      </c>
      <c r="H39" s="191">
        <v>6</v>
      </c>
      <c r="I39" s="191">
        <v>5.3</v>
      </c>
      <c r="J39" s="191">
        <v>5.3</v>
      </c>
      <c r="K39" s="191">
        <v>4.5</v>
      </c>
      <c r="L39" s="192">
        <f>(G39+H39+I39+J39+K39)/5</f>
        <v>5.42</v>
      </c>
      <c r="M39" s="191">
        <v>5</v>
      </c>
      <c r="N39" s="191"/>
      <c r="O39" s="192">
        <f>M39-N39</f>
        <v>5</v>
      </c>
      <c r="P39" s="191">
        <v>5.3</v>
      </c>
      <c r="Q39" s="191"/>
      <c r="R39" s="192">
        <f>P39-Q39</f>
        <v>5.3</v>
      </c>
      <c r="S39" s="140">
        <f>((L39*0.5)+(O39*0.3)+(R39*0.2))</f>
        <v>5.27</v>
      </c>
      <c r="T39" s="122"/>
      <c r="U39" s="127"/>
      <c r="V39" s="127"/>
      <c r="W39" s="127"/>
      <c r="X39" s="127"/>
      <c r="Y39" s="127"/>
      <c r="Z39" s="127"/>
      <c r="AA39" s="389" t="s">
        <v>20</v>
      </c>
      <c r="AB39" s="389"/>
      <c r="AC39" s="123">
        <f>SUM(AC33:AC38)</f>
        <v>248.3</v>
      </c>
      <c r="AD39" s="123">
        <f>(AC39/6)/8</f>
        <v>5.1729166666666666</v>
      </c>
      <c r="AE39" s="124"/>
      <c r="AF39" s="127"/>
      <c r="AG39" s="127"/>
      <c r="AH39" s="127"/>
      <c r="AI39" s="127"/>
      <c r="AJ39" s="127"/>
      <c r="AK39" s="127"/>
      <c r="AL39" s="389" t="s">
        <v>20</v>
      </c>
      <c r="AM39" s="389"/>
      <c r="AN39" s="123">
        <f>SUM(AN33:AN38)</f>
        <v>233.1</v>
      </c>
      <c r="AO39" s="123">
        <f>(AN39/6)/8</f>
        <v>4.8562500000000002</v>
      </c>
      <c r="AP39" s="124"/>
      <c r="AQ39" s="131">
        <f>S39</f>
        <v>5.27</v>
      </c>
      <c r="AR39" s="130">
        <f>AD39</f>
        <v>5.1729166666666666</v>
      </c>
      <c r="AS39" s="130">
        <f>AO39</f>
        <v>4.8562500000000002</v>
      </c>
      <c r="AT39" s="242"/>
      <c r="AU39" s="244">
        <f>SUM((AQ39*0.25)+(AR39*0.375)+(AS39*0.375))</f>
        <v>5.0784374999999997</v>
      </c>
      <c r="AV39" s="128"/>
      <c r="AW39" s="264">
        <v>4</v>
      </c>
    </row>
    <row r="40" spans="1:49" ht="15.6" x14ac:dyDescent="0.3">
      <c r="A40" s="119">
        <v>1</v>
      </c>
      <c r="B40" s="265" t="s">
        <v>174</v>
      </c>
      <c r="C40" s="43"/>
      <c r="D40" s="43"/>
      <c r="E40" s="43"/>
      <c r="F40" s="105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05"/>
      <c r="U40" s="107">
        <v>3.2</v>
      </c>
      <c r="V40" s="107">
        <v>7.5</v>
      </c>
      <c r="W40" s="107">
        <v>7.9</v>
      </c>
      <c r="X40" s="107">
        <v>7.9</v>
      </c>
      <c r="Y40" s="107">
        <v>4</v>
      </c>
      <c r="Z40" s="116">
        <v>5.5</v>
      </c>
      <c r="AA40" s="107">
        <v>7.5</v>
      </c>
      <c r="AB40" s="107">
        <v>4.4000000000000004</v>
      </c>
      <c r="AC40" s="33">
        <f t="shared" ref="AC40:AC45" si="8">SUM(U40:AB40)</f>
        <v>47.9</v>
      </c>
      <c r="AD40" s="108"/>
      <c r="AE40" s="105"/>
      <c r="AF40" s="107">
        <v>5.2</v>
      </c>
      <c r="AG40" s="107">
        <v>5.2</v>
      </c>
      <c r="AH40" s="107">
        <v>4.8</v>
      </c>
      <c r="AI40" s="107">
        <v>5</v>
      </c>
      <c r="AJ40" s="107">
        <v>5</v>
      </c>
      <c r="AK40" s="107">
        <v>5.2</v>
      </c>
      <c r="AL40" s="107">
        <v>5.4</v>
      </c>
      <c r="AM40" s="107">
        <v>4.5999999999999996</v>
      </c>
      <c r="AN40" s="33">
        <f>SUM(AF40:AM40)</f>
        <v>40.4</v>
      </c>
      <c r="AO40" s="108"/>
      <c r="AP40" s="105"/>
      <c r="AQ40" s="132"/>
      <c r="AR40" s="55"/>
      <c r="AS40" s="55"/>
      <c r="AT40" s="55"/>
      <c r="AU40" s="55"/>
      <c r="AV40" s="111"/>
      <c r="AW40" s="118"/>
    </row>
    <row r="41" spans="1:49" ht="15.6" x14ac:dyDescent="0.3">
      <c r="A41" s="119">
        <v>2</v>
      </c>
      <c r="B41" s="265" t="s">
        <v>172</v>
      </c>
      <c r="C41" s="43"/>
      <c r="D41" s="43"/>
      <c r="E41" s="43"/>
      <c r="F41" s="105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05"/>
      <c r="U41" s="107">
        <v>2</v>
      </c>
      <c r="V41" s="107">
        <v>6.7</v>
      </c>
      <c r="W41" s="107">
        <v>6</v>
      </c>
      <c r="X41" s="107">
        <v>6</v>
      </c>
      <c r="Y41" s="107">
        <v>3.2</v>
      </c>
      <c r="Z41" s="107">
        <v>3.5</v>
      </c>
      <c r="AA41" s="107">
        <v>6.4</v>
      </c>
      <c r="AB41" s="107">
        <v>3</v>
      </c>
      <c r="AC41" s="33">
        <f t="shared" si="8"/>
        <v>36.799999999999997</v>
      </c>
      <c r="AD41" s="108"/>
      <c r="AE41" s="105"/>
      <c r="AF41" s="107">
        <v>4.8</v>
      </c>
      <c r="AG41" s="107">
        <v>5</v>
      </c>
      <c r="AH41" s="107">
        <v>4.8</v>
      </c>
      <c r="AI41" s="107">
        <v>5.2</v>
      </c>
      <c r="AJ41" s="107">
        <v>5.4</v>
      </c>
      <c r="AK41" s="107">
        <v>5.4</v>
      </c>
      <c r="AL41" s="107">
        <v>5</v>
      </c>
      <c r="AM41" s="107">
        <v>5</v>
      </c>
      <c r="AN41" s="33">
        <f t="shared" ref="AN41:AN45" si="9">SUM(AF41:AM41)</f>
        <v>40.6</v>
      </c>
      <c r="AO41" s="108"/>
      <c r="AP41" s="105"/>
      <c r="AQ41" s="132"/>
      <c r="AR41" s="55"/>
      <c r="AS41" s="55"/>
      <c r="AT41" s="55"/>
      <c r="AU41" s="55"/>
      <c r="AV41" s="105"/>
      <c r="AW41" s="118"/>
    </row>
    <row r="42" spans="1:49" ht="15.6" x14ac:dyDescent="0.3">
      <c r="A42" s="119">
        <v>3</v>
      </c>
      <c r="B42" s="265" t="s">
        <v>178</v>
      </c>
      <c r="C42" s="43"/>
      <c r="D42" s="43"/>
      <c r="E42" s="43"/>
      <c r="F42" s="105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05"/>
      <c r="U42" s="107">
        <v>2.8</v>
      </c>
      <c r="V42" s="107">
        <v>6.5</v>
      </c>
      <c r="W42" s="107">
        <v>6.6</v>
      </c>
      <c r="X42" s="107">
        <v>6.6</v>
      </c>
      <c r="Y42" s="107">
        <v>2</v>
      </c>
      <c r="Z42" s="107">
        <v>1.9</v>
      </c>
      <c r="AA42" s="107">
        <v>7.4</v>
      </c>
      <c r="AB42" s="107">
        <v>1.9</v>
      </c>
      <c r="AC42" s="33">
        <f t="shared" si="8"/>
        <v>35.699999999999996</v>
      </c>
      <c r="AD42" s="108"/>
      <c r="AE42" s="105"/>
      <c r="AF42" s="107">
        <v>4.8</v>
      </c>
      <c r="AG42" s="107">
        <v>5.2</v>
      </c>
      <c r="AH42" s="107">
        <v>5.4</v>
      </c>
      <c r="AI42" s="107">
        <v>5</v>
      </c>
      <c r="AJ42" s="107">
        <v>4.5999999999999996</v>
      </c>
      <c r="AK42" s="107">
        <v>4.5999999999999996</v>
      </c>
      <c r="AL42" s="107">
        <v>5.4</v>
      </c>
      <c r="AM42" s="107">
        <v>4.8</v>
      </c>
      <c r="AN42" s="33">
        <f t="shared" si="9"/>
        <v>39.799999999999997</v>
      </c>
      <c r="AO42" s="108"/>
      <c r="AP42" s="105"/>
      <c r="AQ42" s="132"/>
      <c r="AR42" s="55"/>
      <c r="AS42" s="55"/>
      <c r="AT42" s="55"/>
      <c r="AU42" s="55"/>
      <c r="AV42" s="105"/>
      <c r="AW42" s="118"/>
    </row>
    <row r="43" spans="1:49" ht="15.6" x14ac:dyDescent="0.3">
      <c r="A43" s="119">
        <v>4</v>
      </c>
      <c r="B43" s="265" t="s">
        <v>173</v>
      </c>
      <c r="C43" s="43"/>
      <c r="D43" s="43"/>
      <c r="E43" s="43"/>
      <c r="F43" s="105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05"/>
      <c r="U43" s="107">
        <v>3.8</v>
      </c>
      <c r="V43" s="107">
        <v>6.8</v>
      </c>
      <c r="W43" s="107">
        <v>6.5</v>
      </c>
      <c r="X43" s="107">
        <v>6.6</v>
      </c>
      <c r="Y43" s="107">
        <v>3</v>
      </c>
      <c r="Z43" s="107">
        <v>3</v>
      </c>
      <c r="AA43" s="107">
        <v>6.4</v>
      </c>
      <c r="AB43" s="107">
        <v>3</v>
      </c>
      <c r="AC43" s="33">
        <f t="shared" si="8"/>
        <v>39.1</v>
      </c>
      <c r="AD43" s="108"/>
      <c r="AE43" s="105"/>
      <c r="AF43" s="107">
        <v>5.2</v>
      </c>
      <c r="AG43" s="107">
        <v>5</v>
      </c>
      <c r="AH43" s="107">
        <v>4.8</v>
      </c>
      <c r="AI43" s="107">
        <v>5.2</v>
      </c>
      <c r="AJ43" s="107">
        <v>5.2</v>
      </c>
      <c r="AK43" s="107">
        <v>5.4</v>
      </c>
      <c r="AL43" s="107">
        <v>5.4</v>
      </c>
      <c r="AM43" s="107">
        <v>4.8</v>
      </c>
      <c r="AN43" s="33">
        <f t="shared" si="9"/>
        <v>40.999999999999993</v>
      </c>
      <c r="AO43" s="108"/>
      <c r="AP43" s="105"/>
      <c r="AQ43" s="132"/>
      <c r="AR43" s="55"/>
      <c r="AS43" s="55"/>
      <c r="AT43" s="55"/>
      <c r="AU43" s="55"/>
      <c r="AV43" s="105"/>
      <c r="AW43" s="118"/>
    </row>
    <row r="44" spans="1:49" ht="15.6" x14ac:dyDescent="0.3">
      <c r="A44" s="119">
        <v>5</v>
      </c>
      <c r="B44" s="265" t="s">
        <v>179</v>
      </c>
      <c r="C44" s="43"/>
      <c r="D44" s="43"/>
      <c r="E44" s="43"/>
      <c r="F44" s="105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05"/>
      <c r="U44" s="107">
        <v>3.5</v>
      </c>
      <c r="V44" s="107">
        <v>6.7</v>
      </c>
      <c r="W44" s="107">
        <v>7.5</v>
      </c>
      <c r="X44" s="107">
        <v>7.7</v>
      </c>
      <c r="Y44" s="107">
        <v>4.9000000000000004</v>
      </c>
      <c r="Z44" s="107">
        <v>5</v>
      </c>
      <c r="AA44" s="107">
        <v>6.2</v>
      </c>
      <c r="AB44" s="107">
        <v>5.2</v>
      </c>
      <c r="AC44" s="33">
        <f t="shared" si="8"/>
        <v>46.7</v>
      </c>
      <c r="AD44" s="108"/>
      <c r="AE44" s="105"/>
      <c r="AF44" s="107">
        <v>4.8</v>
      </c>
      <c r="AG44" s="107">
        <v>5.2</v>
      </c>
      <c r="AH44" s="107">
        <v>5.4</v>
      </c>
      <c r="AI44" s="107">
        <v>5.6</v>
      </c>
      <c r="AJ44" s="107">
        <v>5.2</v>
      </c>
      <c r="AK44" s="107">
        <v>5.4</v>
      </c>
      <c r="AL44" s="107">
        <v>5.6</v>
      </c>
      <c r="AM44" s="107">
        <v>4.8</v>
      </c>
      <c r="AN44" s="33">
        <f t="shared" si="9"/>
        <v>42</v>
      </c>
      <c r="AO44" s="108"/>
      <c r="AP44" s="105"/>
      <c r="AQ44" s="132"/>
      <c r="AR44" s="55"/>
      <c r="AS44" s="55"/>
      <c r="AT44" s="55"/>
      <c r="AU44" s="55"/>
      <c r="AV44" s="105"/>
      <c r="AW44" s="118"/>
    </row>
    <row r="45" spans="1:49" ht="15.6" x14ac:dyDescent="0.3">
      <c r="A45" s="119">
        <v>6</v>
      </c>
      <c r="B45" s="265" t="s">
        <v>180</v>
      </c>
      <c r="C45" s="43"/>
      <c r="D45" s="43"/>
      <c r="E45" s="43"/>
      <c r="F45" s="105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05"/>
      <c r="U45" s="107">
        <v>4</v>
      </c>
      <c r="V45" s="107">
        <v>6.4</v>
      </c>
      <c r="W45" s="107">
        <v>6.2</v>
      </c>
      <c r="X45" s="107">
        <v>7</v>
      </c>
      <c r="Y45" s="107">
        <v>2</v>
      </c>
      <c r="Z45" s="107">
        <v>1.5</v>
      </c>
      <c r="AA45" s="107">
        <v>5.2</v>
      </c>
      <c r="AB45" s="107">
        <v>1.9</v>
      </c>
      <c r="AC45" s="33">
        <f t="shared" si="8"/>
        <v>34.200000000000003</v>
      </c>
      <c r="AD45" s="108"/>
      <c r="AE45" s="105"/>
      <c r="AF45" s="107">
        <v>4.8</v>
      </c>
      <c r="AG45" s="107">
        <v>5.2</v>
      </c>
      <c r="AH45" s="107">
        <v>5.4</v>
      </c>
      <c r="AI45" s="107">
        <v>5.2</v>
      </c>
      <c r="AJ45" s="107">
        <v>5.2</v>
      </c>
      <c r="AK45" s="107">
        <v>5.2</v>
      </c>
      <c r="AL45" s="107">
        <v>5.4</v>
      </c>
      <c r="AM45" s="107">
        <v>4.8</v>
      </c>
      <c r="AN45" s="33">
        <f t="shared" si="9"/>
        <v>41.199999999999996</v>
      </c>
      <c r="AO45" s="108"/>
      <c r="AP45" s="105"/>
      <c r="AQ45" s="132"/>
      <c r="AR45" s="55"/>
      <c r="AS45" s="55"/>
      <c r="AT45" s="55"/>
      <c r="AU45" s="55"/>
      <c r="AV45" s="105"/>
      <c r="AW45" s="118"/>
    </row>
    <row r="46" spans="1:49" ht="15.6" x14ac:dyDescent="0.3">
      <c r="A46" s="120"/>
      <c r="B46" s="153"/>
      <c r="C46" s="268" t="s">
        <v>169</v>
      </c>
      <c r="D46" s="268" t="s">
        <v>113</v>
      </c>
      <c r="E46" s="268" t="s">
        <v>152</v>
      </c>
      <c r="F46" s="124"/>
      <c r="G46" s="191">
        <v>7</v>
      </c>
      <c r="H46" s="191">
        <v>6.3</v>
      </c>
      <c r="I46" s="191">
        <v>5.3</v>
      </c>
      <c r="J46" s="191">
        <v>6</v>
      </c>
      <c r="K46" s="191">
        <v>5.5</v>
      </c>
      <c r="L46" s="192">
        <f>(G46+H46+I46+J46+K46)/5</f>
        <v>6.0200000000000005</v>
      </c>
      <c r="M46" s="191">
        <v>5.5</v>
      </c>
      <c r="N46" s="191">
        <v>3</v>
      </c>
      <c r="O46" s="192">
        <f>M46-N46</f>
        <v>2.5</v>
      </c>
      <c r="P46" s="191">
        <v>6</v>
      </c>
      <c r="Q46" s="191"/>
      <c r="R46" s="192">
        <f>P46-Q46</f>
        <v>6</v>
      </c>
      <c r="S46" s="140">
        <f>((L46*0.5)+(O46*0.3)+(R46*0.2))</f>
        <v>4.9600000000000009</v>
      </c>
      <c r="T46" s="122"/>
      <c r="U46" s="127"/>
      <c r="V46" s="127"/>
      <c r="W46" s="127"/>
      <c r="X46" s="127"/>
      <c r="Y46" s="127"/>
      <c r="Z46" s="127"/>
      <c r="AA46" s="389" t="s">
        <v>20</v>
      </c>
      <c r="AB46" s="389"/>
      <c r="AC46" s="123">
        <f>SUM(AC40:AC45)</f>
        <v>240.39999999999998</v>
      </c>
      <c r="AD46" s="123">
        <f>(AC46/6)/8</f>
        <v>5.0083333333333329</v>
      </c>
      <c r="AE46" s="124"/>
      <c r="AF46" s="127"/>
      <c r="AG46" s="127"/>
      <c r="AH46" s="127"/>
      <c r="AI46" s="127"/>
      <c r="AJ46" s="127"/>
      <c r="AK46" s="127"/>
      <c r="AL46" s="389" t="s">
        <v>20</v>
      </c>
      <c r="AM46" s="389"/>
      <c r="AN46" s="123">
        <f>SUM(AN40:AN45)</f>
        <v>244.99999999999997</v>
      </c>
      <c r="AO46" s="123">
        <f>(AN46/6)/8</f>
        <v>5.1041666666666661</v>
      </c>
      <c r="AP46" s="124"/>
      <c r="AQ46" s="131">
        <f>S46</f>
        <v>4.9600000000000009</v>
      </c>
      <c r="AR46" s="130">
        <f>AD46</f>
        <v>5.0083333333333329</v>
      </c>
      <c r="AS46" s="130">
        <f>AO46</f>
        <v>5.1041666666666661</v>
      </c>
      <c r="AT46" s="242"/>
      <c r="AU46" s="244">
        <f>SUM((AQ46*0.25)+(AR46*0.375)+(AS46*0.375))</f>
        <v>5.0321875</v>
      </c>
      <c r="AV46" s="128"/>
      <c r="AW46" s="264">
        <v>5</v>
      </c>
    </row>
  </sheetData>
  <mergeCells count="11">
    <mergeCell ref="AA39:AB39"/>
    <mergeCell ref="AL39:AM39"/>
    <mergeCell ref="AA18:AB18"/>
    <mergeCell ref="AL18:AM18"/>
    <mergeCell ref="AA25:AB25"/>
    <mergeCell ref="AL25:AM25"/>
    <mergeCell ref="A3:B3"/>
    <mergeCell ref="AA46:AB46"/>
    <mergeCell ref="AL46:AM46"/>
    <mergeCell ref="AA32:AB32"/>
    <mergeCell ref="AL32:AM32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316B-46DF-405D-903C-F8CBF41969E8}">
  <sheetPr>
    <pageSetUpPr fitToPage="1"/>
  </sheetPr>
  <dimension ref="A1:AN70"/>
  <sheetViews>
    <sheetView topLeftCell="S1" workbookViewId="0">
      <selection activeCell="A25" sqref="A25:XFD25"/>
    </sheetView>
  </sheetViews>
  <sheetFormatPr defaultColWidth="8.88671875" defaultRowHeight="13.2" x14ac:dyDescent="0.25"/>
  <cols>
    <col min="2" max="2" width="23" customWidth="1"/>
    <col min="3" max="3" width="32.109375" customWidth="1"/>
    <col min="4" max="4" width="17.5546875" customWidth="1"/>
    <col min="5" max="5" width="19.44140625" customWidth="1"/>
    <col min="6" max="6" width="3.33203125" customWidth="1"/>
    <col min="7" max="7" width="7.5546875" customWidth="1"/>
    <col min="8" max="8" width="10.6640625" customWidth="1"/>
    <col min="9" max="9" width="9.33203125" customWidth="1"/>
    <col min="10" max="11" width="11" customWidth="1"/>
    <col min="20" max="20" width="3.33203125" customWidth="1"/>
    <col min="21" max="30" width="7.6640625" customWidth="1"/>
    <col min="31" max="32" width="8.6640625" customWidth="1"/>
    <col min="33" max="33" width="3" customWidth="1"/>
    <col min="34" max="34" width="9.88671875" customWidth="1"/>
    <col min="35" max="35" width="10.88671875" customWidth="1"/>
    <col min="36" max="36" width="8" customWidth="1"/>
    <col min="37" max="37" width="3.6640625" customWidth="1"/>
    <col min="38" max="38" width="10.109375" customWidth="1"/>
    <col min="39" max="39" width="2.88671875" customWidth="1"/>
    <col min="40" max="40" width="12.33203125" customWidth="1"/>
  </cols>
  <sheetData>
    <row r="1" spans="1:40" ht="15.6" x14ac:dyDescent="0.3">
      <c r="A1" s="92" t="str">
        <f>'Comp Detail'!A1</f>
        <v>SVG OFFICIAL COMPETITION FEBRUARY 2025</v>
      </c>
      <c r="B1" s="3"/>
      <c r="C1" s="97"/>
      <c r="D1" s="1" t="s">
        <v>47</v>
      </c>
      <c r="E1" s="1" t="s">
        <v>143</v>
      </c>
      <c r="F1" s="1"/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6" x14ac:dyDescent="0.3">
      <c r="A2" s="28"/>
      <c r="B2" s="3"/>
      <c r="C2" s="97"/>
      <c r="D2" s="1" t="s">
        <v>46</v>
      </c>
      <c r="E2" s="58" t="s">
        <v>114</v>
      </c>
      <c r="F2" s="1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1"/>
      <c r="U2" s="1"/>
      <c r="V2" s="1"/>
      <c r="W2" s="1"/>
      <c r="X2" s="1"/>
      <c r="Y2" s="1"/>
      <c r="Z2" s="1"/>
      <c r="AA2" s="1"/>
      <c r="AB2" s="1"/>
      <c r="AC2" s="99"/>
      <c r="AD2" s="99"/>
      <c r="AE2" s="1"/>
      <c r="AF2" s="1"/>
      <c r="AG2" s="99"/>
      <c r="AH2" s="1"/>
      <c r="AI2" s="1"/>
      <c r="AJ2" s="1"/>
      <c r="AK2" s="1"/>
      <c r="AL2" s="1"/>
      <c r="AM2" s="1"/>
      <c r="AN2" s="46">
        <f ca="1">NOW()</f>
        <v>45711.639191435184</v>
      </c>
    </row>
    <row r="3" spans="1:40" ht="15.6" x14ac:dyDescent="0.3">
      <c r="A3" s="387" t="str">
        <f>'Comp Detail'!A3</f>
        <v>FEBRUARY 20th to 23rd</v>
      </c>
      <c r="B3" s="388"/>
      <c r="C3" s="97"/>
      <c r="D3" s="1" t="s">
        <v>48</v>
      </c>
      <c r="E3" t="s">
        <v>107</v>
      </c>
      <c r="F3" s="1"/>
      <c r="T3" s="1"/>
      <c r="U3" s="1"/>
      <c r="V3" s="1"/>
      <c r="W3" s="1"/>
      <c r="X3" s="1"/>
      <c r="Y3" s="1"/>
      <c r="Z3" s="1"/>
      <c r="AA3" s="1"/>
      <c r="AB3" s="1"/>
      <c r="AC3" s="99"/>
      <c r="AD3" s="99"/>
      <c r="AE3" s="1"/>
      <c r="AF3" s="1"/>
      <c r="AG3" s="99"/>
      <c r="AH3" s="1"/>
      <c r="AI3" s="1"/>
      <c r="AJ3" s="1"/>
      <c r="AK3" s="1"/>
      <c r="AL3" s="1"/>
      <c r="AM3" s="1"/>
      <c r="AN3" s="47">
        <f ca="1">NOW()</f>
        <v>45711.639191435184</v>
      </c>
    </row>
    <row r="4" spans="1:40" ht="15.6" x14ac:dyDescent="0.3">
      <c r="A4" s="61"/>
      <c r="B4" s="58"/>
      <c r="C4" s="97"/>
      <c r="D4" s="1"/>
      <c r="E4" s="3"/>
      <c r="F4" s="1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"/>
      <c r="U4" s="1"/>
      <c r="V4" s="1"/>
      <c r="W4" s="1"/>
      <c r="X4" s="1"/>
      <c r="Y4" s="1"/>
      <c r="Z4" s="1"/>
      <c r="AA4" s="1"/>
      <c r="AB4" s="1"/>
      <c r="AC4" s="99"/>
      <c r="AD4" s="99"/>
      <c r="AE4" s="1"/>
      <c r="AF4" s="1"/>
      <c r="AG4" s="99"/>
      <c r="AH4" s="1"/>
      <c r="AI4" s="1"/>
      <c r="AJ4" s="1"/>
      <c r="AK4" s="1"/>
      <c r="AL4" s="1"/>
      <c r="AM4" s="1"/>
      <c r="AN4" s="1"/>
    </row>
    <row r="5" spans="1:40" ht="15.6" x14ac:dyDescent="0.3">
      <c r="A5" s="92" t="s">
        <v>99</v>
      </c>
      <c r="B5" s="92"/>
      <c r="C5" s="98"/>
      <c r="D5" s="1"/>
      <c r="E5" s="1"/>
      <c r="F5" s="98"/>
      <c r="G5" s="166" t="s">
        <v>51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91"/>
      <c r="AH5" s="91"/>
      <c r="AI5" s="91"/>
      <c r="AJ5" s="91"/>
      <c r="AK5" s="91"/>
      <c r="AL5" s="91"/>
      <c r="AM5" s="1"/>
      <c r="AN5" s="1"/>
    </row>
    <row r="6" spans="1:40" ht="15.6" x14ac:dyDescent="0.3">
      <c r="A6" s="92" t="s">
        <v>53</v>
      </c>
      <c r="B6" s="92">
        <v>26</v>
      </c>
      <c r="C6" s="1"/>
      <c r="D6" s="1"/>
      <c r="E6" s="1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4.4" x14ac:dyDescent="0.3">
      <c r="A7" s="98"/>
      <c r="B7" s="98"/>
      <c r="C7" s="1"/>
      <c r="D7" s="1"/>
      <c r="E7" s="1"/>
      <c r="F7" s="1"/>
      <c r="G7" s="148" t="s">
        <v>47</v>
      </c>
      <c r="H7" s="98" t="str">
        <f>E2</f>
        <v>Juan Manuel Cardaci</v>
      </c>
      <c r="T7" s="99"/>
      <c r="U7" s="99" t="s">
        <v>46</v>
      </c>
      <c r="V7" s="1" t="str">
        <f>E3</f>
        <v>Darryn Fedrick</v>
      </c>
      <c r="W7" s="1"/>
      <c r="X7" s="1"/>
      <c r="Y7" s="99" t="s">
        <v>48</v>
      </c>
      <c r="Z7" s="99"/>
      <c r="AA7" s="1" t="str">
        <f>E1</f>
        <v>Robyn Bruderer</v>
      </c>
      <c r="AB7" s="1"/>
      <c r="AC7" s="1"/>
      <c r="AD7" s="1"/>
      <c r="AE7" s="1"/>
      <c r="AF7" s="1"/>
      <c r="AG7" s="1"/>
      <c r="AH7" s="99" t="s">
        <v>51</v>
      </c>
      <c r="AI7" s="99"/>
      <c r="AJ7" s="99"/>
      <c r="AK7" s="99"/>
      <c r="AL7" s="99"/>
      <c r="AM7" s="1"/>
      <c r="AN7" s="1"/>
    </row>
    <row r="8" spans="1:40" ht="14.4" x14ac:dyDescent="0.3">
      <c r="A8" s="98"/>
      <c r="B8" s="98"/>
      <c r="C8" s="1"/>
      <c r="D8" s="1"/>
      <c r="E8" s="1"/>
      <c r="F8" s="1"/>
      <c r="G8" s="148" t="s">
        <v>26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4" x14ac:dyDescent="0.3">
      <c r="A9" s="1"/>
      <c r="B9" s="1"/>
      <c r="C9" s="1"/>
      <c r="D9" s="1"/>
      <c r="E9" s="1"/>
      <c r="F9" s="1"/>
      <c r="G9" s="1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1"/>
      <c r="U9" s="99" t="s">
        <v>13</v>
      </c>
      <c r="V9" s="1"/>
      <c r="W9" s="106" t="s">
        <v>13</v>
      </c>
      <c r="X9" s="105"/>
      <c r="Y9" s="1"/>
      <c r="Z9" s="1"/>
      <c r="AA9" s="1"/>
      <c r="AB9" s="1"/>
      <c r="AC9" s="1"/>
      <c r="AD9" s="1"/>
      <c r="AE9" s="1"/>
      <c r="AF9" s="1"/>
      <c r="AG9" s="103"/>
      <c r="AL9" s="148" t="s">
        <v>97</v>
      </c>
      <c r="AM9" s="126"/>
      <c r="AN9" s="1"/>
    </row>
    <row r="10" spans="1:40" ht="14.4" x14ac:dyDescent="0.3">
      <c r="A10" s="102" t="s">
        <v>24</v>
      </c>
      <c r="B10" s="102" t="s">
        <v>25</v>
      </c>
      <c r="C10" s="102" t="s">
        <v>26</v>
      </c>
      <c r="D10" s="102" t="s">
        <v>27</v>
      </c>
      <c r="E10" s="102" t="s">
        <v>98</v>
      </c>
      <c r="F10" s="103"/>
      <c r="G10" s="148" t="s">
        <v>1</v>
      </c>
      <c r="H10" s="98"/>
      <c r="K10" s="98"/>
      <c r="L10" s="160" t="s">
        <v>1</v>
      </c>
      <c r="M10" s="119" t="s">
        <v>2</v>
      </c>
      <c r="N10" s="161"/>
      <c r="O10" s="161" t="s">
        <v>2</v>
      </c>
      <c r="P10" s="361" t="s">
        <v>3</v>
      </c>
      <c r="Q10" s="161"/>
      <c r="R10" s="161" t="s">
        <v>3</v>
      </c>
      <c r="S10" s="161" t="s">
        <v>76</v>
      </c>
      <c r="T10" s="113"/>
      <c r="U10" s="251" t="s">
        <v>36</v>
      </c>
      <c r="V10" s="252" t="s">
        <v>10</v>
      </c>
      <c r="W10" s="106" t="s">
        <v>15</v>
      </c>
      <c r="X10" s="103"/>
      <c r="Y10" s="390" t="s">
        <v>14</v>
      </c>
      <c r="Z10" s="390"/>
      <c r="AA10" s="390"/>
      <c r="AB10" s="1"/>
      <c r="AC10" s="1"/>
      <c r="AD10" s="1"/>
      <c r="AE10" s="1" t="s">
        <v>10</v>
      </c>
      <c r="AF10" s="1"/>
      <c r="AG10" s="103"/>
      <c r="AH10" s="243" t="s">
        <v>47</v>
      </c>
      <c r="AI10" s="99" t="s">
        <v>46</v>
      </c>
      <c r="AJ10" s="99" t="s">
        <v>48</v>
      </c>
      <c r="AK10" s="99"/>
      <c r="AL10" s="148" t="s">
        <v>34</v>
      </c>
      <c r="AM10" s="126"/>
      <c r="AN10" s="104" t="s">
        <v>35</v>
      </c>
    </row>
    <row r="11" spans="1:40" ht="14.4" x14ac:dyDescent="0.3">
      <c r="A11" s="1"/>
      <c r="B11" s="1"/>
      <c r="C11" s="1"/>
      <c r="D11" s="1"/>
      <c r="E11" s="1"/>
      <c r="F11" s="105"/>
      <c r="G11" s="150" t="s">
        <v>77</v>
      </c>
      <c r="H11" s="150" t="s">
        <v>78</v>
      </c>
      <c r="I11" s="150" t="s">
        <v>79</v>
      </c>
      <c r="J11" s="120" t="s">
        <v>217</v>
      </c>
      <c r="K11" s="150" t="s">
        <v>81</v>
      </c>
      <c r="L11" s="162" t="s">
        <v>34</v>
      </c>
      <c r="M11" s="144" t="s">
        <v>218</v>
      </c>
      <c r="N11" s="144" t="s">
        <v>83</v>
      </c>
      <c r="O11" s="162" t="s">
        <v>34</v>
      </c>
      <c r="P11" s="360" t="s">
        <v>219</v>
      </c>
      <c r="Q11" s="144" t="s">
        <v>83</v>
      </c>
      <c r="R11" s="162" t="s">
        <v>34</v>
      </c>
      <c r="S11" s="162" t="s">
        <v>34</v>
      </c>
      <c r="T11" s="114"/>
      <c r="U11" s="253"/>
      <c r="V11" s="254" t="s">
        <v>9</v>
      </c>
      <c r="W11" s="98"/>
      <c r="X11" s="105"/>
      <c r="Y11" s="254" t="s">
        <v>94</v>
      </c>
      <c r="Z11" s="254" t="s">
        <v>4</v>
      </c>
      <c r="AA11" s="254" t="s">
        <v>5</v>
      </c>
      <c r="AB11" s="254" t="s">
        <v>6</v>
      </c>
      <c r="AC11" s="254" t="s">
        <v>7</v>
      </c>
      <c r="AD11" s="254"/>
      <c r="AE11" s="254"/>
      <c r="AF11" s="254"/>
      <c r="AG11" s="124"/>
      <c r="AH11" s="232"/>
      <c r="AI11" s="125"/>
      <c r="AJ11" s="125"/>
      <c r="AK11" s="125"/>
      <c r="AL11" s="125"/>
      <c r="AM11" s="124"/>
      <c r="AN11" s="125"/>
    </row>
    <row r="12" spans="1:40" ht="15.6" x14ac:dyDescent="0.3">
      <c r="A12" s="119">
        <v>1</v>
      </c>
      <c r="B12" s="265" t="s">
        <v>174</v>
      </c>
      <c r="C12" s="43"/>
      <c r="D12" s="43"/>
      <c r="E12" s="43"/>
      <c r="F12" s="10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14"/>
      <c r="U12" s="109"/>
      <c r="V12" s="109"/>
      <c r="W12" s="109"/>
      <c r="X12" s="110"/>
      <c r="Y12" s="109"/>
      <c r="Z12" s="109"/>
      <c r="AA12" s="109"/>
      <c r="AB12" s="109"/>
      <c r="AC12" s="109"/>
      <c r="AD12" s="109"/>
      <c r="AE12" s="108"/>
      <c r="AF12" s="108"/>
      <c r="AG12" s="105"/>
      <c r="AH12" s="132"/>
      <c r="AI12" s="55"/>
      <c r="AJ12" s="55"/>
      <c r="AK12" s="55"/>
      <c r="AL12" s="55"/>
      <c r="AM12" s="111"/>
      <c r="AN12" s="118"/>
    </row>
    <row r="13" spans="1:40" ht="15.6" x14ac:dyDescent="0.3">
      <c r="A13" s="119">
        <v>2</v>
      </c>
      <c r="B13" s="265" t="s">
        <v>172</v>
      </c>
      <c r="C13" s="43"/>
      <c r="D13" s="43"/>
      <c r="E13" s="43"/>
      <c r="F13" s="105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14"/>
      <c r="U13" s="118"/>
      <c r="V13" s="118"/>
      <c r="W13" s="118"/>
      <c r="X13" s="105"/>
      <c r="Y13" s="118"/>
      <c r="Z13" s="118"/>
      <c r="AA13" s="118"/>
      <c r="AB13" s="118"/>
      <c r="AC13" s="118"/>
      <c r="AD13" s="118"/>
      <c r="AE13" s="118"/>
      <c r="AF13" s="118"/>
      <c r="AG13" s="105"/>
      <c r="AH13" s="132"/>
      <c r="AI13" s="55"/>
      <c r="AJ13" s="55"/>
      <c r="AK13" s="55"/>
      <c r="AL13" s="55"/>
      <c r="AM13" s="105"/>
      <c r="AN13" s="118"/>
    </row>
    <row r="14" spans="1:40" ht="15.6" x14ac:dyDescent="0.3">
      <c r="A14" s="119">
        <v>3</v>
      </c>
      <c r="B14" s="265" t="s">
        <v>173</v>
      </c>
      <c r="C14" s="43"/>
      <c r="D14" s="43"/>
      <c r="E14" s="43"/>
      <c r="F14" s="105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14"/>
      <c r="U14" s="118"/>
      <c r="V14" s="118"/>
      <c r="W14" s="118"/>
      <c r="X14" s="105"/>
      <c r="Y14" s="118"/>
      <c r="Z14" s="118"/>
      <c r="AA14" s="118"/>
      <c r="AB14" s="118"/>
      <c r="AC14" s="118"/>
      <c r="AD14" s="118"/>
      <c r="AE14" s="118"/>
      <c r="AF14" s="118"/>
      <c r="AG14" s="105"/>
      <c r="AH14" s="132"/>
      <c r="AI14" s="55"/>
      <c r="AJ14" s="55"/>
      <c r="AK14" s="55"/>
      <c r="AL14" s="55"/>
      <c r="AM14" s="105"/>
      <c r="AN14" s="118"/>
    </row>
    <row r="15" spans="1:40" ht="15.6" x14ac:dyDescent="0.3">
      <c r="A15" s="119">
        <v>4</v>
      </c>
      <c r="B15" s="265" t="s">
        <v>151</v>
      </c>
      <c r="C15" s="43"/>
      <c r="D15" s="43"/>
      <c r="E15" s="43"/>
      <c r="F15" s="105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14"/>
      <c r="U15" s="118"/>
      <c r="V15" s="118"/>
      <c r="W15" s="118"/>
      <c r="X15" s="105"/>
      <c r="Y15" s="118"/>
      <c r="Z15" s="118"/>
      <c r="AA15" s="118"/>
      <c r="AB15" s="118"/>
      <c r="AC15" s="118"/>
      <c r="AD15" s="118"/>
      <c r="AE15" s="118"/>
      <c r="AF15" s="118"/>
      <c r="AG15" s="105"/>
      <c r="AH15" s="132"/>
      <c r="AI15" s="55"/>
      <c r="AJ15" s="55"/>
      <c r="AK15" s="55"/>
      <c r="AL15" s="55"/>
      <c r="AM15" s="105"/>
      <c r="AN15" s="118"/>
    </row>
    <row r="16" spans="1:40" ht="15.6" x14ac:dyDescent="0.3">
      <c r="A16" s="119">
        <v>5</v>
      </c>
      <c r="B16" s="265" t="s">
        <v>179</v>
      </c>
      <c r="C16" s="43"/>
      <c r="D16" s="43"/>
      <c r="E16" s="43"/>
      <c r="F16" s="105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14"/>
      <c r="U16" s="118"/>
      <c r="V16" s="118"/>
      <c r="W16" s="118"/>
      <c r="X16" s="105"/>
      <c r="Y16" s="118"/>
      <c r="Z16" s="118"/>
      <c r="AA16" s="118"/>
      <c r="AB16" s="118"/>
      <c r="AC16" s="118"/>
      <c r="AD16" s="118"/>
      <c r="AE16" s="118"/>
      <c r="AF16" s="118"/>
      <c r="AG16" s="105"/>
      <c r="AH16" s="132"/>
      <c r="AI16" s="55"/>
      <c r="AJ16" s="55"/>
      <c r="AK16" s="55"/>
      <c r="AL16" s="55"/>
      <c r="AM16" s="105"/>
      <c r="AN16" s="118"/>
    </row>
    <row r="17" spans="1:40" ht="15.6" x14ac:dyDescent="0.3">
      <c r="A17" s="119">
        <v>6</v>
      </c>
      <c r="B17" s="265" t="s">
        <v>163</v>
      </c>
      <c r="C17" s="43"/>
      <c r="D17" s="43"/>
      <c r="E17" s="43"/>
      <c r="F17" s="105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14"/>
      <c r="U17" s="118"/>
      <c r="V17" s="118"/>
      <c r="W17" s="118"/>
      <c r="X17" s="105"/>
      <c r="Y17" s="118"/>
      <c r="Z17" s="118"/>
      <c r="AA17" s="118"/>
      <c r="AB17" s="118"/>
      <c r="AC17" s="118"/>
      <c r="AD17" s="118"/>
      <c r="AE17" s="118"/>
      <c r="AF17" s="118"/>
      <c r="AG17" s="105"/>
      <c r="AH17" s="132"/>
      <c r="AI17" s="55"/>
      <c r="AJ17" s="55"/>
      <c r="AK17" s="55"/>
      <c r="AL17" s="55"/>
      <c r="AM17" s="105"/>
      <c r="AN17" s="118"/>
    </row>
    <row r="18" spans="1:40" ht="15.6" x14ac:dyDescent="0.3">
      <c r="A18" s="120"/>
      <c r="B18" s="153"/>
      <c r="C18" s="268" t="s">
        <v>112</v>
      </c>
      <c r="D18" s="268" t="s">
        <v>113</v>
      </c>
      <c r="E18" s="268" t="s">
        <v>152</v>
      </c>
      <c r="F18" s="124"/>
      <c r="G18" s="191">
        <v>6.2</v>
      </c>
      <c r="H18" s="191">
        <v>6</v>
      </c>
      <c r="I18" s="191">
        <v>6.2</v>
      </c>
      <c r="J18" s="191">
        <v>5.8</v>
      </c>
      <c r="K18" s="191">
        <v>6.5</v>
      </c>
      <c r="L18" s="192">
        <f>(G18+H18+I18+J18+K18)/5</f>
        <v>6.14</v>
      </c>
      <c r="M18" s="191">
        <v>6.5</v>
      </c>
      <c r="N18" s="191"/>
      <c r="O18" s="192">
        <f>M18-N18</f>
        <v>6.5</v>
      </c>
      <c r="P18" s="191">
        <v>7.5</v>
      </c>
      <c r="Q18" s="191"/>
      <c r="R18" s="192">
        <f>P18-Q18</f>
        <v>7.5</v>
      </c>
      <c r="S18" s="140">
        <f>((L18*0.5)+(O18*0.3)+(R18*0.2))</f>
        <v>6.52</v>
      </c>
      <c r="T18" s="117"/>
      <c r="U18" s="261">
        <v>7.37</v>
      </c>
      <c r="V18" s="255"/>
      <c r="W18" s="123">
        <f>U18-V18</f>
        <v>7.37</v>
      </c>
      <c r="X18" s="256"/>
      <c r="Y18" s="255">
        <v>7.2</v>
      </c>
      <c r="Z18" s="255">
        <v>10</v>
      </c>
      <c r="AA18" s="255">
        <v>9</v>
      </c>
      <c r="AB18" s="255">
        <v>5.5</v>
      </c>
      <c r="AC18" s="255">
        <v>4.5999999999999996</v>
      </c>
      <c r="AD18" s="123">
        <f>SUM((Y18*0.2),(Z18*0.25),(AA18*0.2),(AB18*0.2),(AC18*0.15))</f>
        <v>7.5299999999999994</v>
      </c>
      <c r="AE18" s="255"/>
      <c r="AF18" s="123">
        <f>AD18-AE18</f>
        <v>7.5299999999999994</v>
      </c>
      <c r="AG18" s="124"/>
      <c r="AH18" s="131">
        <f>S18</f>
        <v>6.52</v>
      </c>
      <c r="AI18" s="130">
        <f>W18</f>
        <v>7.37</v>
      </c>
      <c r="AJ18" s="130">
        <f>AF18</f>
        <v>7.5299999999999994</v>
      </c>
      <c r="AK18" s="130"/>
      <c r="AL18" s="244">
        <f>SUM((AH18*0.25)+(AI18*0.5)+(AJ18*0.25))</f>
        <v>7.1974999999999998</v>
      </c>
      <c r="AM18" s="128"/>
      <c r="AN18" s="125">
        <v>1</v>
      </c>
    </row>
    <row r="19" spans="1:40" ht="15.6" x14ac:dyDescent="0.3">
      <c r="A19" s="119">
        <v>1</v>
      </c>
      <c r="B19" s="265" t="s">
        <v>199</v>
      </c>
      <c r="C19" s="43"/>
      <c r="D19" s="43"/>
      <c r="E19" s="43"/>
      <c r="F19" s="105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14"/>
      <c r="U19" s="109"/>
      <c r="V19" s="109"/>
      <c r="W19" s="109"/>
      <c r="X19" s="110"/>
      <c r="Y19" s="109"/>
      <c r="Z19" s="109"/>
      <c r="AA19" s="109"/>
      <c r="AB19" s="109"/>
      <c r="AC19" s="109"/>
      <c r="AD19" s="109"/>
      <c r="AE19" s="108"/>
      <c r="AF19" s="108"/>
      <c r="AG19" s="105"/>
      <c r="AH19" s="132"/>
      <c r="AI19" s="55"/>
      <c r="AJ19" s="55"/>
      <c r="AK19" s="55"/>
      <c r="AL19" s="55"/>
      <c r="AM19" s="111"/>
      <c r="AN19" s="118"/>
    </row>
    <row r="20" spans="1:40" ht="15.6" x14ac:dyDescent="0.3">
      <c r="A20" s="119">
        <v>2</v>
      </c>
      <c r="B20" s="265" t="s">
        <v>200</v>
      </c>
      <c r="C20" s="43"/>
      <c r="D20" s="43"/>
      <c r="E20" s="43"/>
      <c r="F20" s="105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14"/>
      <c r="U20" s="118"/>
      <c r="V20" s="118"/>
      <c r="W20" s="118"/>
      <c r="X20" s="105"/>
      <c r="Y20" s="118"/>
      <c r="Z20" s="118"/>
      <c r="AA20" s="118"/>
      <c r="AB20" s="118"/>
      <c r="AC20" s="118"/>
      <c r="AD20" s="118"/>
      <c r="AE20" s="118"/>
      <c r="AF20" s="118"/>
      <c r="AG20" s="105"/>
      <c r="AH20" s="132"/>
      <c r="AI20" s="55"/>
      <c r="AJ20" s="55"/>
      <c r="AK20" s="55"/>
      <c r="AL20" s="55"/>
      <c r="AM20" s="105"/>
      <c r="AN20" s="118"/>
    </row>
    <row r="21" spans="1:40" ht="15.6" x14ac:dyDescent="0.3">
      <c r="A21" s="119">
        <v>3</v>
      </c>
      <c r="B21" s="265" t="s">
        <v>201</v>
      </c>
      <c r="C21" s="43"/>
      <c r="D21" s="43"/>
      <c r="E21" s="43"/>
      <c r="F21" s="105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14"/>
      <c r="U21" s="118"/>
      <c r="V21" s="118"/>
      <c r="W21" s="118"/>
      <c r="X21" s="105"/>
      <c r="Y21" s="118"/>
      <c r="Z21" s="118"/>
      <c r="AA21" s="118"/>
      <c r="AB21" s="118"/>
      <c r="AC21" s="118"/>
      <c r="AD21" s="118"/>
      <c r="AE21" s="118"/>
      <c r="AF21" s="118"/>
      <c r="AG21" s="105"/>
      <c r="AH21" s="132"/>
      <c r="AI21" s="55"/>
      <c r="AJ21" s="55"/>
      <c r="AK21" s="55"/>
      <c r="AL21" s="55"/>
      <c r="AM21" s="105"/>
      <c r="AN21" s="118"/>
    </row>
    <row r="22" spans="1:40" ht="15.6" x14ac:dyDescent="0.3">
      <c r="A22" s="119">
        <v>4</v>
      </c>
      <c r="B22" s="265" t="s">
        <v>202</v>
      </c>
      <c r="C22" s="43"/>
      <c r="D22" s="43"/>
      <c r="E22" s="43"/>
      <c r="F22" s="105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14"/>
      <c r="U22" s="118"/>
      <c r="V22" s="118"/>
      <c r="W22" s="118"/>
      <c r="X22" s="105"/>
      <c r="Y22" s="118"/>
      <c r="Z22" s="118"/>
      <c r="AA22" s="118"/>
      <c r="AB22" s="118"/>
      <c r="AC22" s="118"/>
      <c r="AD22" s="118"/>
      <c r="AE22" s="118"/>
      <c r="AF22" s="118"/>
      <c r="AG22" s="105"/>
      <c r="AH22" s="132"/>
      <c r="AI22" s="55"/>
      <c r="AJ22" s="55"/>
      <c r="AK22" s="55"/>
      <c r="AL22" s="55"/>
      <c r="AM22" s="105"/>
      <c r="AN22" s="118"/>
    </row>
    <row r="23" spans="1:40" ht="15.6" x14ac:dyDescent="0.3">
      <c r="A23" s="119">
        <v>5</v>
      </c>
      <c r="B23" s="265" t="s">
        <v>203</v>
      </c>
      <c r="C23" s="43"/>
      <c r="D23" s="43"/>
      <c r="E23" s="43"/>
      <c r="F23" s="105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14"/>
      <c r="U23" s="118"/>
      <c r="V23" s="118"/>
      <c r="W23" s="118"/>
      <c r="X23" s="105"/>
      <c r="Y23" s="118"/>
      <c r="Z23" s="118"/>
      <c r="AA23" s="118"/>
      <c r="AB23" s="118"/>
      <c r="AC23" s="118"/>
      <c r="AD23" s="118"/>
      <c r="AE23" s="118"/>
      <c r="AF23" s="118"/>
      <c r="AG23" s="105"/>
      <c r="AH23" s="132"/>
      <c r="AI23" s="55"/>
      <c r="AJ23" s="55"/>
      <c r="AK23" s="55"/>
      <c r="AL23" s="55"/>
      <c r="AM23" s="105"/>
      <c r="AN23" s="118"/>
    </row>
    <row r="24" spans="1:40" ht="15.6" x14ac:dyDescent="0.3">
      <c r="A24" s="119">
        <v>6</v>
      </c>
      <c r="B24" s="265" t="s">
        <v>164</v>
      </c>
      <c r="C24" s="43"/>
      <c r="D24" s="43"/>
      <c r="E24" s="43"/>
      <c r="F24" s="105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14"/>
      <c r="U24" s="118"/>
      <c r="V24" s="118"/>
      <c r="W24" s="118"/>
      <c r="X24" s="105"/>
      <c r="Y24" s="118"/>
      <c r="Z24" s="118"/>
      <c r="AA24" s="118"/>
      <c r="AB24" s="118"/>
      <c r="AC24" s="118"/>
      <c r="AD24" s="118"/>
      <c r="AE24" s="118"/>
      <c r="AF24" s="118"/>
      <c r="AG24" s="105"/>
      <c r="AH24" s="132"/>
      <c r="AI24" s="55"/>
      <c r="AJ24" s="55"/>
      <c r="AK24" s="55"/>
      <c r="AL24" s="55"/>
      <c r="AM24" s="105"/>
      <c r="AN24" s="118"/>
    </row>
    <row r="25" spans="1:40" ht="15.6" x14ac:dyDescent="0.3">
      <c r="A25" s="120" t="s">
        <v>93</v>
      </c>
      <c r="B25" s="268" t="s">
        <v>207</v>
      </c>
      <c r="C25" s="268" t="s">
        <v>205</v>
      </c>
      <c r="D25" s="268" t="s">
        <v>130</v>
      </c>
      <c r="E25" s="268" t="s">
        <v>206</v>
      </c>
      <c r="F25" s="124"/>
      <c r="G25" s="191">
        <v>5.6</v>
      </c>
      <c r="H25" s="191">
        <v>6.2</v>
      </c>
      <c r="I25" s="191">
        <v>6.5</v>
      </c>
      <c r="J25" s="191">
        <v>4.9000000000000004</v>
      </c>
      <c r="K25" s="191">
        <v>5.8</v>
      </c>
      <c r="L25" s="192">
        <f>(G25+H25+I25+J25+K25)/5</f>
        <v>5.8000000000000007</v>
      </c>
      <c r="M25" s="191">
        <v>6.2</v>
      </c>
      <c r="N25" s="191"/>
      <c r="O25" s="192">
        <f>M25-N25</f>
        <v>6.2</v>
      </c>
      <c r="P25" s="191">
        <v>7</v>
      </c>
      <c r="Q25" s="191"/>
      <c r="R25" s="192">
        <f>P25-Q25</f>
        <v>7</v>
      </c>
      <c r="S25" s="140">
        <f>((L25*0.5)+(O25*0.3)+(R25*0.2))</f>
        <v>6.16</v>
      </c>
      <c r="T25" s="117"/>
      <c r="U25" s="261">
        <v>7.33</v>
      </c>
      <c r="V25" s="255"/>
      <c r="W25" s="123">
        <f>U25-V25</f>
        <v>7.33</v>
      </c>
      <c r="X25" s="256"/>
      <c r="Y25" s="255">
        <v>7</v>
      </c>
      <c r="Z25" s="255">
        <v>9</v>
      </c>
      <c r="AA25" s="255">
        <v>7.8</v>
      </c>
      <c r="AB25" s="255">
        <v>6</v>
      </c>
      <c r="AC25" s="255">
        <v>4.9000000000000004</v>
      </c>
      <c r="AD25" s="123">
        <f>SUM((Y25*0.2),(Z25*0.25),(AA25*0.2),(AB25*0.2),(AC25*0.15))</f>
        <v>7.1450000000000014</v>
      </c>
      <c r="AE25" s="255"/>
      <c r="AF25" s="123">
        <f>AD25-AE25</f>
        <v>7.1450000000000014</v>
      </c>
      <c r="AG25" s="124"/>
      <c r="AH25" s="131">
        <f>S25</f>
        <v>6.16</v>
      </c>
      <c r="AI25" s="130">
        <f>W25</f>
        <v>7.33</v>
      </c>
      <c r="AJ25" s="130">
        <f>AF25</f>
        <v>7.1450000000000014</v>
      </c>
      <c r="AK25" s="130"/>
      <c r="AL25" s="244">
        <f>SUM((AH25*0.25)+(AI25*0.5)+(AJ25*0.25))</f>
        <v>6.9912500000000009</v>
      </c>
      <c r="AM25" s="128"/>
      <c r="AN25" s="125">
        <v>2</v>
      </c>
    </row>
    <row r="26" spans="1:40" ht="15.6" x14ac:dyDescent="0.3">
      <c r="A26" s="119">
        <v>1</v>
      </c>
      <c r="B26" s="265" t="s">
        <v>131</v>
      </c>
      <c r="C26" s="43"/>
      <c r="D26" s="43"/>
      <c r="E26" s="43"/>
      <c r="F26" s="105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14"/>
      <c r="U26" s="109"/>
      <c r="V26" s="109"/>
      <c r="W26" s="109"/>
      <c r="X26" s="110"/>
      <c r="Y26" s="109"/>
      <c r="Z26" s="109"/>
      <c r="AA26" s="109"/>
      <c r="AB26" s="109"/>
      <c r="AC26" s="109"/>
      <c r="AD26" s="109"/>
      <c r="AE26" s="108"/>
      <c r="AF26" s="108"/>
      <c r="AG26" s="105"/>
      <c r="AH26" s="132"/>
      <c r="AI26" s="55"/>
      <c r="AJ26" s="55"/>
      <c r="AK26" s="55"/>
      <c r="AL26" s="55"/>
      <c r="AM26" s="111"/>
      <c r="AN26" s="118"/>
    </row>
    <row r="27" spans="1:40" ht="15.6" x14ac:dyDescent="0.3">
      <c r="A27" s="119">
        <v>2</v>
      </c>
      <c r="B27" s="265" t="s">
        <v>136</v>
      </c>
      <c r="C27" s="43"/>
      <c r="D27" s="43"/>
      <c r="E27" s="43"/>
      <c r="F27" s="105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14"/>
      <c r="U27" s="118"/>
      <c r="V27" s="118"/>
      <c r="W27" s="118"/>
      <c r="X27" s="105"/>
      <c r="Y27" s="118"/>
      <c r="Z27" s="118"/>
      <c r="AA27" s="118"/>
      <c r="AB27" s="118"/>
      <c r="AC27" s="118"/>
      <c r="AD27" s="118"/>
      <c r="AE27" s="118"/>
      <c r="AF27" s="118"/>
      <c r="AG27" s="105"/>
      <c r="AH27" s="132"/>
      <c r="AI27" s="55"/>
      <c r="AJ27" s="55"/>
      <c r="AK27" s="55"/>
      <c r="AL27" s="55"/>
      <c r="AM27" s="105"/>
      <c r="AN27" s="118"/>
    </row>
    <row r="28" spans="1:40" ht="15.6" x14ac:dyDescent="0.3">
      <c r="A28" s="119">
        <v>3</v>
      </c>
      <c r="B28" s="265" t="s">
        <v>161</v>
      </c>
      <c r="C28" s="43"/>
      <c r="D28" s="43"/>
      <c r="E28" s="43"/>
      <c r="F28" s="105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14"/>
      <c r="U28" s="118"/>
      <c r="V28" s="118"/>
      <c r="W28" s="118"/>
      <c r="X28" s="105"/>
      <c r="Y28" s="118"/>
      <c r="Z28" s="118"/>
      <c r="AA28" s="118"/>
      <c r="AB28" s="118"/>
      <c r="AC28" s="118"/>
      <c r="AD28" s="118"/>
      <c r="AE28" s="118"/>
      <c r="AF28" s="118"/>
      <c r="AG28" s="105"/>
      <c r="AH28" s="132"/>
      <c r="AI28" s="55"/>
      <c r="AJ28" s="55"/>
      <c r="AK28" s="55"/>
      <c r="AL28" s="55"/>
      <c r="AM28" s="105"/>
      <c r="AN28" s="118"/>
    </row>
    <row r="29" spans="1:40" ht="15.6" x14ac:dyDescent="0.3">
      <c r="A29" s="119">
        <v>4</v>
      </c>
      <c r="B29" s="265" t="s">
        <v>144</v>
      </c>
      <c r="C29" s="43"/>
      <c r="D29" s="43"/>
      <c r="E29" s="43"/>
      <c r="F29" s="105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14"/>
      <c r="U29" s="118"/>
      <c r="V29" s="118"/>
      <c r="W29" s="118"/>
      <c r="X29" s="105"/>
      <c r="Y29" s="118"/>
      <c r="Z29" s="118"/>
      <c r="AA29" s="118"/>
      <c r="AB29" s="118"/>
      <c r="AC29" s="118"/>
      <c r="AD29" s="118"/>
      <c r="AE29" s="118"/>
      <c r="AF29" s="118"/>
      <c r="AG29" s="105"/>
      <c r="AH29" s="132"/>
      <c r="AI29" s="55"/>
      <c r="AJ29" s="55"/>
      <c r="AK29" s="55"/>
      <c r="AL29" s="55"/>
      <c r="AM29" s="105"/>
      <c r="AN29" s="118"/>
    </row>
    <row r="30" spans="1:40" ht="15.6" x14ac:dyDescent="0.3">
      <c r="A30" s="119">
        <v>5</v>
      </c>
      <c r="B30" s="265" t="s">
        <v>155</v>
      </c>
      <c r="C30" s="43"/>
      <c r="D30" s="43"/>
      <c r="E30" s="43"/>
      <c r="F30" s="105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14"/>
      <c r="U30" s="118"/>
      <c r="V30" s="118"/>
      <c r="W30" s="118"/>
      <c r="X30" s="105"/>
      <c r="Y30" s="118"/>
      <c r="Z30" s="118"/>
      <c r="AA30" s="118"/>
      <c r="AB30" s="118"/>
      <c r="AC30" s="118"/>
      <c r="AD30" s="118"/>
      <c r="AE30" s="118"/>
      <c r="AF30" s="118"/>
      <c r="AG30" s="105"/>
      <c r="AH30" s="132"/>
      <c r="AI30" s="55"/>
      <c r="AJ30" s="55"/>
      <c r="AK30" s="55"/>
      <c r="AL30" s="55"/>
      <c r="AM30" s="105"/>
      <c r="AN30" s="118"/>
    </row>
    <row r="31" spans="1:40" ht="15.6" x14ac:dyDescent="0.3">
      <c r="A31" s="119">
        <v>6</v>
      </c>
      <c r="B31" s="265" t="s">
        <v>198</v>
      </c>
      <c r="C31" s="43"/>
      <c r="D31" s="43"/>
      <c r="E31" s="43"/>
      <c r="F31" s="105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14"/>
      <c r="U31" s="118"/>
      <c r="V31" s="118"/>
      <c r="W31" s="118"/>
      <c r="X31" s="105"/>
      <c r="Y31" s="118"/>
      <c r="Z31" s="118"/>
      <c r="AA31" s="118"/>
      <c r="AB31" s="118"/>
      <c r="AC31" s="118"/>
      <c r="AD31" s="118"/>
      <c r="AE31" s="118"/>
      <c r="AF31" s="118"/>
      <c r="AG31" s="105"/>
      <c r="AH31" s="132"/>
      <c r="AI31" s="55"/>
      <c r="AJ31" s="55"/>
      <c r="AK31" s="55"/>
      <c r="AL31" s="55"/>
      <c r="AM31" s="105"/>
      <c r="AN31" s="118"/>
    </row>
    <row r="32" spans="1:40" ht="15.6" x14ac:dyDescent="0.3">
      <c r="A32" s="120"/>
      <c r="B32" s="153"/>
      <c r="C32" s="268" t="s">
        <v>145</v>
      </c>
      <c r="D32" s="268" t="s">
        <v>137</v>
      </c>
      <c r="E32" s="268" t="s">
        <v>142</v>
      </c>
      <c r="F32" s="124"/>
      <c r="G32" s="191">
        <v>5.8</v>
      </c>
      <c r="H32" s="191">
        <v>6.5</v>
      </c>
      <c r="I32" s="191">
        <v>6.5</v>
      </c>
      <c r="J32" s="191">
        <v>4.9000000000000004</v>
      </c>
      <c r="K32" s="191">
        <v>6</v>
      </c>
      <c r="L32" s="192">
        <f>(G32+H32+I32+J32+K32)/5</f>
        <v>5.94</v>
      </c>
      <c r="M32" s="191">
        <v>6.5</v>
      </c>
      <c r="N32" s="191"/>
      <c r="O32" s="192">
        <f>M32-N32</f>
        <v>6.5</v>
      </c>
      <c r="P32" s="191">
        <v>8.5</v>
      </c>
      <c r="Q32" s="191"/>
      <c r="R32" s="192">
        <f>P32-Q32</f>
        <v>8.5</v>
      </c>
      <c r="S32" s="140">
        <f>((L32*0.5)+(O32*0.3)+(R32*0.2))</f>
        <v>6.62</v>
      </c>
      <c r="T32" s="117"/>
      <c r="U32" s="261">
        <v>7.44</v>
      </c>
      <c r="V32" s="255">
        <v>1</v>
      </c>
      <c r="W32" s="123">
        <f>U32-V32</f>
        <v>6.44</v>
      </c>
      <c r="X32" s="256"/>
      <c r="Y32" s="255">
        <v>7.5</v>
      </c>
      <c r="Z32" s="255">
        <v>8</v>
      </c>
      <c r="AA32" s="255">
        <v>7.5</v>
      </c>
      <c r="AB32" s="255">
        <v>4</v>
      </c>
      <c r="AC32" s="255">
        <v>2.5</v>
      </c>
      <c r="AD32" s="123">
        <f>SUM((Y32*0.2),(Z32*0.25),(AA32*0.2),(AB32*0.2),(AC32*0.15))</f>
        <v>6.1749999999999998</v>
      </c>
      <c r="AE32" s="255"/>
      <c r="AF32" s="123">
        <f>AD32-AE32</f>
        <v>6.1749999999999998</v>
      </c>
      <c r="AG32" s="124"/>
      <c r="AH32" s="131">
        <f>S32</f>
        <v>6.62</v>
      </c>
      <c r="AI32" s="130">
        <f>W32</f>
        <v>6.44</v>
      </c>
      <c r="AJ32" s="130">
        <f>AF32</f>
        <v>6.1749999999999998</v>
      </c>
      <c r="AK32" s="130"/>
      <c r="AL32" s="244">
        <f>SUM((AH32*0.25)+(AI32*0.5)+(AJ32*0.25))</f>
        <v>6.4187500000000002</v>
      </c>
      <c r="AM32" s="128"/>
      <c r="AN32" s="125">
        <v>3</v>
      </c>
    </row>
    <row r="33" spans="1:40" ht="15.6" x14ac:dyDescent="0.3">
      <c r="A33" s="119">
        <v>1</v>
      </c>
      <c r="B33" s="265" t="s">
        <v>175</v>
      </c>
      <c r="C33" s="43"/>
      <c r="D33" s="43"/>
      <c r="E33" s="43"/>
      <c r="F33" s="105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14"/>
      <c r="U33" s="109"/>
      <c r="V33" s="109"/>
      <c r="W33" s="109"/>
      <c r="X33" s="110"/>
      <c r="Y33" s="109"/>
      <c r="Z33" s="109"/>
      <c r="AA33" s="109"/>
      <c r="AB33" s="109"/>
      <c r="AC33" s="109"/>
      <c r="AD33" s="109"/>
      <c r="AE33" s="108"/>
      <c r="AF33" s="108"/>
      <c r="AG33" s="105"/>
      <c r="AH33" s="132"/>
      <c r="AI33" s="55"/>
      <c r="AJ33" s="55"/>
      <c r="AK33" s="55"/>
      <c r="AL33" s="55"/>
      <c r="AM33" s="111"/>
      <c r="AN33" s="118"/>
    </row>
    <row r="34" spans="1:40" ht="15.6" x14ac:dyDescent="0.3">
      <c r="A34" s="119">
        <v>2</v>
      </c>
      <c r="B34" s="265" t="s">
        <v>181</v>
      </c>
      <c r="C34" s="43"/>
      <c r="D34" s="43"/>
      <c r="E34" s="43"/>
      <c r="F34" s="105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14"/>
      <c r="U34" s="118"/>
      <c r="V34" s="118"/>
      <c r="W34" s="118"/>
      <c r="X34" s="105"/>
      <c r="Y34" s="118"/>
      <c r="Z34" s="118"/>
      <c r="AA34" s="118"/>
      <c r="AB34" s="118"/>
      <c r="AC34" s="118"/>
      <c r="AD34" s="118"/>
      <c r="AE34" s="118"/>
      <c r="AF34" s="118"/>
      <c r="AG34" s="105"/>
      <c r="AH34" s="132"/>
      <c r="AI34" s="55"/>
      <c r="AJ34" s="55"/>
      <c r="AK34" s="55"/>
      <c r="AL34" s="55"/>
      <c r="AM34" s="105"/>
      <c r="AN34" s="118"/>
    </row>
    <row r="35" spans="1:40" ht="15.6" x14ac:dyDescent="0.3">
      <c r="A35" s="119">
        <v>3</v>
      </c>
      <c r="B35" s="265" t="s">
        <v>184</v>
      </c>
      <c r="C35" s="43"/>
      <c r="D35" s="43"/>
      <c r="E35" s="43"/>
      <c r="F35" s="105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14"/>
      <c r="U35" s="118"/>
      <c r="V35" s="118"/>
      <c r="W35" s="118"/>
      <c r="X35" s="105"/>
      <c r="Y35" s="118"/>
      <c r="Z35" s="118"/>
      <c r="AA35" s="118"/>
      <c r="AB35" s="118"/>
      <c r="AC35" s="118"/>
      <c r="AD35" s="118"/>
      <c r="AE35" s="118"/>
      <c r="AF35" s="118"/>
      <c r="AG35" s="105"/>
      <c r="AH35" s="132"/>
      <c r="AI35" s="55"/>
      <c r="AJ35" s="55"/>
      <c r="AK35" s="55"/>
      <c r="AL35" s="55"/>
      <c r="AM35" s="105"/>
      <c r="AN35" s="118"/>
    </row>
    <row r="36" spans="1:40" ht="15.6" x14ac:dyDescent="0.3">
      <c r="A36" s="119">
        <v>4</v>
      </c>
      <c r="B36" s="265" t="s">
        <v>182</v>
      </c>
      <c r="C36" s="43"/>
      <c r="D36" s="43"/>
      <c r="E36" s="43"/>
      <c r="F36" s="105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14"/>
      <c r="U36" s="118"/>
      <c r="V36" s="118"/>
      <c r="W36" s="118"/>
      <c r="X36" s="105"/>
      <c r="Y36" s="118"/>
      <c r="Z36" s="118"/>
      <c r="AA36" s="118"/>
      <c r="AB36" s="118"/>
      <c r="AC36" s="118"/>
      <c r="AD36" s="118"/>
      <c r="AE36" s="118"/>
      <c r="AF36" s="118"/>
      <c r="AG36" s="105"/>
      <c r="AH36" s="132"/>
      <c r="AI36" s="55"/>
      <c r="AJ36" s="55"/>
      <c r="AK36" s="55"/>
      <c r="AL36" s="55"/>
      <c r="AM36" s="105"/>
      <c r="AN36" s="118"/>
    </row>
    <row r="37" spans="1:40" ht="15.6" x14ac:dyDescent="0.3">
      <c r="A37" s="119">
        <v>5</v>
      </c>
      <c r="B37" s="265" t="s">
        <v>123</v>
      </c>
      <c r="C37" s="43"/>
      <c r="D37" s="43"/>
      <c r="E37" s="43"/>
      <c r="F37" s="105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14"/>
      <c r="U37" s="118"/>
      <c r="V37" s="118"/>
      <c r="W37" s="118"/>
      <c r="X37" s="105"/>
      <c r="Y37" s="118"/>
      <c r="Z37" s="118"/>
      <c r="AA37" s="118"/>
      <c r="AB37" s="118"/>
      <c r="AC37" s="118"/>
      <c r="AD37" s="118"/>
      <c r="AE37" s="118"/>
      <c r="AF37" s="118"/>
      <c r="AG37" s="105"/>
      <c r="AH37" s="132"/>
      <c r="AI37" s="55"/>
      <c r="AJ37" s="55"/>
      <c r="AK37" s="55"/>
      <c r="AL37" s="55"/>
      <c r="AM37" s="105"/>
      <c r="AN37" s="118"/>
    </row>
    <row r="38" spans="1:40" ht="15.6" x14ac:dyDescent="0.3">
      <c r="A38" s="119">
        <v>6</v>
      </c>
      <c r="B38" s="265" t="s">
        <v>176</v>
      </c>
      <c r="C38" s="43"/>
      <c r="D38" s="43"/>
      <c r="E38" s="43"/>
      <c r="F38" s="105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14"/>
      <c r="U38" s="118"/>
      <c r="V38" s="118"/>
      <c r="W38" s="118"/>
      <c r="X38" s="105"/>
      <c r="Y38" s="118"/>
      <c r="Z38" s="118"/>
      <c r="AA38" s="118"/>
      <c r="AB38" s="118"/>
      <c r="AC38" s="118"/>
      <c r="AD38" s="118"/>
      <c r="AE38" s="118"/>
      <c r="AF38" s="118"/>
      <c r="AG38" s="105"/>
      <c r="AH38" s="132"/>
      <c r="AI38" s="55"/>
      <c r="AJ38" s="55"/>
      <c r="AK38" s="55"/>
      <c r="AL38" s="55"/>
      <c r="AM38" s="105"/>
      <c r="AN38" s="118"/>
    </row>
    <row r="39" spans="1:40" ht="15.6" x14ac:dyDescent="0.3">
      <c r="A39" s="120"/>
      <c r="B39" s="153"/>
      <c r="C39" s="268" t="s">
        <v>124</v>
      </c>
      <c r="D39" s="268" t="s">
        <v>125</v>
      </c>
      <c r="E39" s="268" t="s">
        <v>126</v>
      </c>
      <c r="F39" s="105"/>
      <c r="G39" s="191">
        <v>5.6</v>
      </c>
      <c r="H39" s="191">
        <v>5.8</v>
      </c>
      <c r="I39" s="191">
        <v>5.2</v>
      </c>
      <c r="J39" s="191">
        <v>5</v>
      </c>
      <c r="K39" s="191">
        <v>5.2</v>
      </c>
      <c r="L39" s="192">
        <f>(G39+H39+I39+J39+K39)/5</f>
        <v>5.3599999999999994</v>
      </c>
      <c r="M39" s="191">
        <v>5.6</v>
      </c>
      <c r="N39" s="191"/>
      <c r="O39" s="192">
        <f>M39-N39</f>
        <v>5.6</v>
      </c>
      <c r="P39" s="191">
        <v>6.5</v>
      </c>
      <c r="Q39" s="191"/>
      <c r="R39" s="192">
        <f>P39-Q39</f>
        <v>6.5</v>
      </c>
      <c r="S39" s="140">
        <f>((L39*0.5)+(O39*0.3)+(R39*0.2))</f>
        <v>5.6599999999999993</v>
      </c>
      <c r="T39" s="117"/>
      <c r="U39" s="261">
        <v>6.43</v>
      </c>
      <c r="V39" s="255"/>
      <c r="W39" s="123">
        <f>U39-V39</f>
        <v>6.43</v>
      </c>
      <c r="X39" s="256"/>
      <c r="Y39" s="255">
        <v>6.9</v>
      </c>
      <c r="Z39" s="255">
        <v>8</v>
      </c>
      <c r="AA39" s="255">
        <v>8.1999999999999993</v>
      </c>
      <c r="AB39" s="255">
        <v>3.8</v>
      </c>
      <c r="AC39" s="255">
        <v>4</v>
      </c>
      <c r="AD39" s="123">
        <f>SUM((Y39*0.2),(Z39*0.25),(AA39*0.2),(AB39*0.2),(AC39*0.15))</f>
        <v>6.379999999999999</v>
      </c>
      <c r="AE39" s="255"/>
      <c r="AF39" s="123">
        <f>AD39-AE39</f>
        <v>6.379999999999999</v>
      </c>
      <c r="AG39" s="124"/>
      <c r="AH39" s="131">
        <f>S39</f>
        <v>5.6599999999999993</v>
      </c>
      <c r="AI39" s="130">
        <f>W39</f>
        <v>6.43</v>
      </c>
      <c r="AJ39" s="130">
        <f>AF39</f>
        <v>6.379999999999999</v>
      </c>
      <c r="AK39" s="130"/>
      <c r="AL39" s="244">
        <f>SUM((AH39*0.25)+(AI39*0.5)+(AJ39*0.25))</f>
        <v>6.2249999999999996</v>
      </c>
      <c r="AM39" s="128"/>
      <c r="AN39" s="125">
        <v>4</v>
      </c>
    </row>
    <row r="40" spans="1:40" ht="14.4" x14ac:dyDescent="0.3">
      <c r="F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40" ht="14.4" x14ac:dyDescent="0.3">
      <c r="F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40" ht="14.4" x14ac:dyDescent="0.3">
      <c r="F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40" ht="14.4" x14ac:dyDescent="0.3">
      <c r="F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40" ht="14.4" x14ac:dyDescent="0.3">
      <c r="F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40" ht="14.4" x14ac:dyDescent="0.3">
      <c r="F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40" ht="14.4" x14ac:dyDescent="0.3">
      <c r="F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40" ht="14.4" x14ac:dyDescent="0.3">
      <c r="F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40" ht="14.4" x14ac:dyDescent="0.3">
      <c r="F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6:32" ht="14.4" x14ac:dyDescent="0.3">
      <c r="F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6:32" ht="14.4" x14ac:dyDescent="0.3">
      <c r="F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6:32" ht="14.4" x14ac:dyDescent="0.3">
      <c r="F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6:32" ht="14.4" x14ac:dyDescent="0.3">
      <c r="F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6:32" ht="14.4" x14ac:dyDescent="0.3">
      <c r="F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6:32" ht="14.4" x14ac:dyDescent="0.3">
      <c r="F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6:32" ht="14.4" x14ac:dyDescent="0.3">
      <c r="F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6:32" ht="14.4" x14ac:dyDescent="0.3">
      <c r="F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6:32" ht="14.4" x14ac:dyDescent="0.3">
      <c r="F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6:32" ht="14.4" x14ac:dyDescent="0.3">
      <c r="F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6:32" ht="14.4" x14ac:dyDescent="0.3">
      <c r="F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</row>
    <row r="60" spans="6:32" ht="14.4" x14ac:dyDescent="0.3">
      <c r="F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</row>
    <row r="61" spans="6:32" ht="14.4" x14ac:dyDescent="0.3">
      <c r="F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</row>
    <row r="62" spans="6:32" ht="14.4" x14ac:dyDescent="0.3">
      <c r="F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</row>
    <row r="63" spans="6:32" ht="14.4" x14ac:dyDescent="0.3">
      <c r="F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</row>
    <row r="64" spans="6:32" ht="14.4" x14ac:dyDescent="0.3">
      <c r="F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</row>
    <row r="65" spans="6:32" ht="14.4" x14ac:dyDescent="0.3">
      <c r="F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</row>
    <row r="66" spans="6:32" ht="14.4" x14ac:dyDescent="0.3">
      <c r="F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</row>
    <row r="67" spans="6:32" ht="14.4" x14ac:dyDescent="0.3">
      <c r="F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</row>
    <row r="68" spans="6:32" ht="14.4" x14ac:dyDescent="0.3">
      <c r="F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</row>
    <row r="69" spans="6:32" ht="14.4" x14ac:dyDescent="0.3">
      <c r="F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</row>
    <row r="70" spans="6:32" ht="14.4" x14ac:dyDescent="0.3">
      <c r="F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</row>
  </sheetData>
  <mergeCells count="2">
    <mergeCell ref="A3:B3"/>
    <mergeCell ref="Y10:AA10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BC28-FDA9-4EB1-9C95-7EB26901D2FF}">
  <dimension ref="A1:R52"/>
  <sheetViews>
    <sheetView workbookViewId="0">
      <selection activeCell="B8" sqref="B8"/>
    </sheetView>
  </sheetViews>
  <sheetFormatPr defaultRowHeight="13.2" x14ac:dyDescent="0.25"/>
  <cols>
    <col min="2" max="2" width="28.5546875" customWidth="1"/>
    <col min="3" max="3" width="26.664062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2" t="str">
        <f>'Comp Detail'!A1</f>
        <v>SVG OFFICIAL COMPETITION FEBRUARY 2025</v>
      </c>
      <c r="B1" s="3"/>
      <c r="C1" s="288" t="s">
        <v>69</v>
      </c>
      <c r="K1" s="391"/>
      <c r="L1" s="391"/>
      <c r="M1" s="391"/>
      <c r="R1" s="180">
        <f ca="1">NOW()</f>
        <v>45711.639191435184</v>
      </c>
    </row>
    <row r="2" spans="1:18" ht="15.6" x14ac:dyDescent="0.3">
      <c r="A2" s="28"/>
      <c r="B2" s="3"/>
      <c r="C2" s="58" t="s">
        <v>114</v>
      </c>
      <c r="D2" s="98"/>
      <c r="K2" s="391"/>
      <c r="L2" s="391"/>
      <c r="M2" s="391"/>
      <c r="R2" s="181">
        <f ca="1">NOW()</f>
        <v>45711.639191435184</v>
      </c>
    </row>
    <row r="3" spans="1:18" ht="15.6" x14ac:dyDescent="0.3">
      <c r="A3" s="387" t="str">
        <f>'Comp Detail'!A3</f>
        <v>FEBRUARY 20th to 23rd</v>
      </c>
      <c r="B3" s="388"/>
      <c r="C3" s="3" t="s">
        <v>143</v>
      </c>
      <c r="D3" s="147"/>
      <c r="K3" s="1"/>
      <c r="L3" s="1"/>
      <c r="M3" s="1"/>
    </row>
    <row r="4" spans="1:18" ht="15.6" x14ac:dyDescent="0.3">
      <c r="A4" s="100"/>
      <c r="B4" s="289"/>
      <c r="K4" s="1"/>
      <c r="L4" s="1"/>
      <c r="M4" s="1"/>
    </row>
    <row r="5" spans="1:18" ht="15.6" x14ac:dyDescent="0.3">
      <c r="A5" s="290" t="s">
        <v>239</v>
      </c>
      <c r="B5" s="2"/>
      <c r="C5" s="4"/>
      <c r="D5" s="291"/>
      <c r="E5" s="2"/>
      <c r="F5" s="4"/>
      <c r="G5" s="4"/>
      <c r="H5" s="2"/>
      <c r="I5" s="291"/>
      <c r="J5" s="291"/>
      <c r="K5" s="292"/>
      <c r="L5" s="293"/>
      <c r="M5" s="291"/>
      <c r="N5" s="291"/>
      <c r="O5" s="291"/>
      <c r="P5" s="291"/>
      <c r="Q5" s="291"/>
      <c r="R5" s="291"/>
    </row>
    <row r="6" spans="1:18" ht="15.6" x14ac:dyDescent="0.3">
      <c r="A6" s="290"/>
      <c r="B6" s="2"/>
      <c r="C6" s="4"/>
      <c r="D6" s="291"/>
      <c r="E6" s="2"/>
      <c r="F6" s="4"/>
      <c r="G6" s="4"/>
      <c r="H6" s="2"/>
      <c r="I6" s="291"/>
      <c r="J6" s="291"/>
      <c r="K6" s="292"/>
      <c r="L6" s="293"/>
      <c r="M6" s="291"/>
      <c r="N6" s="291"/>
      <c r="O6" s="291"/>
      <c r="P6" s="291"/>
      <c r="Q6" s="291"/>
      <c r="R6" s="291"/>
    </row>
    <row r="7" spans="1:18" ht="15.6" x14ac:dyDescent="0.3">
      <c r="A7" s="290"/>
      <c r="B7" s="2" t="s">
        <v>240</v>
      </c>
      <c r="C7" s="4"/>
      <c r="D7" s="291"/>
      <c r="E7" s="4" t="s">
        <v>47</v>
      </c>
      <c r="F7" s="294" t="str">
        <f>C2</f>
        <v>Juan Manuel Cardaci</v>
      </c>
      <c r="G7" s="4"/>
      <c r="H7" s="4"/>
      <c r="I7" s="291"/>
      <c r="J7" s="291"/>
      <c r="K7" s="291" t="s">
        <v>46</v>
      </c>
      <c r="L7" s="41" t="str">
        <f>C3</f>
        <v>Robyn Bruderer</v>
      </c>
      <c r="M7" s="291"/>
      <c r="N7" s="291"/>
      <c r="O7" s="291"/>
      <c r="P7" s="291"/>
      <c r="Q7" s="291"/>
      <c r="R7" s="291"/>
    </row>
    <row r="8" spans="1:18" ht="14.4" x14ac:dyDescent="0.3">
      <c r="A8" s="4"/>
      <c r="B8" s="4"/>
      <c r="C8" s="4"/>
      <c r="D8" s="291"/>
      <c r="E8" s="2"/>
      <c r="F8" s="4"/>
      <c r="G8" s="4"/>
      <c r="H8" s="4"/>
      <c r="I8" s="295"/>
      <c r="J8" s="295"/>
      <c r="K8" s="291"/>
      <c r="L8" s="291"/>
      <c r="M8" s="295"/>
      <c r="N8" s="291"/>
      <c r="O8" s="291"/>
      <c r="P8" s="291"/>
      <c r="Q8" s="296"/>
      <c r="R8" s="291"/>
    </row>
    <row r="9" spans="1:18" ht="14.4" x14ac:dyDescent="0.3">
      <c r="A9" s="30" t="s">
        <v>24</v>
      </c>
      <c r="B9" s="30" t="s">
        <v>25</v>
      </c>
      <c r="C9" s="30" t="s">
        <v>28</v>
      </c>
      <c r="D9" s="297"/>
      <c r="E9" s="39" t="s">
        <v>14</v>
      </c>
      <c r="F9" s="30"/>
      <c r="G9" s="30"/>
      <c r="H9" s="30"/>
      <c r="I9" s="298" t="s">
        <v>14</v>
      </c>
      <c r="J9" s="299"/>
      <c r="K9" s="295"/>
      <c r="L9" s="295"/>
      <c r="M9" s="298" t="s">
        <v>54</v>
      </c>
      <c r="N9" s="297"/>
      <c r="O9" s="295"/>
      <c r="P9" s="295"/>
      <c r="Q9" s="300" t="s">
        <v>15</v>
      </c>
      <c r="R9" s="295"/>
    </row>
    <row r="10" spans="1:18" ht="14.4" x14ac:dyDescent="0.3">
      <c r="A10" s="37"/>
      <c r="B10" s="153"/>
      <c r="C10" s="37"/>
      <c r="D10" s="301"/>
      <c r="E10" s="37" t="s">
        <v>4</v>
      </c>
      <c r="F10" s="37" t="s">
        <v>5</v>
      </c>
      <c r="G10" s="37" t="s">
        <v>6</v>
      </c>
      <c r="H10" s="37" t="s">
        <v>7</v>
      </c>
      <c r="I10" s="302" t="s">
        <v>15</v>
      </c>
      <c r="J10" s="303"/>
      <c r="K10" s="304" t="s">
        <v>36</v>
      </c>
      <c r="L10" s="304" t="s">
        <v>58</v>
      </c>
      <c r="M10" s="302" t="s">
        <v>15</v>
      </c>
      <c r="N10" s="301"/>
      <c r="O10" s="305" t="s">
        <v>66</v>
      </c>
      <c r="P10" s="305" t="s">
        <v>67</v>
      </c>
      <c r="Q10" s="306" t="s">
        <v>32</v>
      </c>
      <c r="R10" s="305" t="s">
        <v>35</v>
      </c>
    </row>
    <row r="11" spans="1:18" x14ac:dyDescent="0.25">
      <c r="D11" s="301"/>
      <c r="J11" s="301"/>
      <c r="N11" s="301"/>
      <c r="Q11" s="307"/>
    </row>
    <row r="12" spans="1:18" ht="15.6" x14ac:dyDescent="0.3">
      <c r="A12" s="265">
        <v>65</v>
      </c>
      <c r="B12" s="265" t="s">
        <v>196</v>
      </c>
      <c r="C12" s="309"/>
      <c r="D12" s="310"/>
      <c r="E12" s="311"/>
      <c r="F12" s="311"/>
      <c r="G12" s="311"/>
      <c r="H12" s="311"/>
      <c r="I12" s="312"/>
      <c r="J12" s="312"/>
      <c r="K12" s="313"/>
      <c r="L12" s="314"/>
      <c r="M12" s="312"/>
      <c r="N12" s="27"/>
      <c r="O12" s="27"/>
      <c r="P12" s="27"/>
      <c r="Q12" s="315"/>
      <c r="R12" s="316"/>
    </row>
    <row r="13" spans="1:18" ht="15.6" x14ac:dyDescent="0.3">
      <c r="A13" s="268">
        <v>66</v>
      </c>
      <c r="B13" s="268" t="s">
        <v>161</v>
      </c>
      <c r="C13" s="268" t="s">
        <v>134</v>
      </c>
      <c r="D13" s="301"/>
      <c r="E13" s="317">
        <v>9.1999999999999993</v>
      </c>
      <c r="F13" s="317">
        <v>9</v>
      </c>
      <c r="G13" s="317">
        <v>8.6</v>
      </c>
      <c r="H13" s="317">
        <v>8.6999999999999993</v>
      </c>
      <c r="I13" s="318">
        <f t="shared" ref="I13" si="0">SUM((E13*0.25)+(F13*0.25)+(G13*0.3)+(H13*0.2))</f>
        <v>8.8699999999999992</v>
      </c>
      <c r="J13" s="319"/>
      <c r="K13" s="320">
        <v>8.5500000000000007</v>
      </c>
      <c r="L13" s="321"/>
      <c r="M13" s="318">
        <f t="shared" ref="M13" si="1">K13-L13</f>
        <v>8.5500000000000007</v>
      </c>
      <c r="N13" s="322"/>
      <c r="O13" s="318">
        <f t="shared" ref="O13" si="2">I13</f>
        <v>8.8699999999999992</v>
      </c>
      <c r="P13" s="318">
        <f t="shared" ref="P13" si="3">M13</f>
        <v>8.5500000000000007</v>
      </c>
      <c r="Q13" s="323">
        <f t="shared" ref="Q13" si="4">(M13+I13)/2</f>
        <v>8.7100000000000009</v>
      </c>
      <c r="R13" s="302">
        <v>1</v>
      </c>
    </row>
    <row r="14" spans="1:18" ht="15.6" x14ac:dyDescent="0.3">
      <c r="A14" s="265">
        <v>61</v>
      </c>
      <c r="B14" s="265" t="s">
        <v>155</v>
      </c>
      <c r="C14" s="309"/>
      <c r="D14" s="310"/>
      <c r="E14" s="311"/>
      <c r="F14" s="311"/>
      <c r="G14" s="311"/>
      <c r="H14" s="311"/>
      <c r="I14" s="312"/>
      <c r="J14" s="312"/>
      <c r="K14" s="313"/>
      <c r="L14" s="314"/>
      <c r="M14" s="312"/>
      <c r="N14" s="27"/>
      <c r="O14" s="27"/>
      <c r="P14" s="27"/>
      <c r="Q14" s="315"/>
      <c r="R14" s="316"/>
    </row>
    <row r="15" spans="1:18" ht="15.6" x14ac:dyDescent="0.3">
      <c r="A15" s="268">
        <v>68</v>
      </c>
      <c r="B15" s="268" t="s">
        <v>144</v>
      </c>
      <c r="C15" s="268" t="s">
        <v>134</v>
      </c>
      <c r="D15" s="301"/>
      <c r="E15" s="317">
        <v>9</v>
      </c>
      <c r="F15" s="317">
        <v>8.6999999999999993</v>
      </c>
      <c r="G15" s="317">
        <v>7.4</v>
      </c>
      <c r="H15" s="317">
        <v>6.4</v>
      </c>
      <c r="I15" s="318">
        <f t="shared" ref="I15" si="5">SUM((E15*0.25)+(F15*0.25)+(G15*0.3)+(H15*0.2))</f>
        <v>7.9249999999999998</v>
      </c>
      <c r="J15" s="319"/>
      <c r="K15" s="320">
        <v>7.57</v>
      </c>
      <c r="L15" s="321"/>
      <c r="M15" s="318">
        <f t="shared" ref="M15" si="6">K15-L15</f>
        <v>7.57</v>
      </c>
      <c r="N15" s="322"/>
      <c r="O15" s="318">
        <f t="shared" ref="O15" si="7">I15</f>
        <v>7.9249999999999998</v>
      </c>
      <c r="P15" s="318">
        <f t="shared" ref="P15" si="8">M15</f>
        <v>7.57</v>
      </c>
      <c r="Q15" s="323">
        <f t="shared" ref="Q15" si="9">(M15+I15)/2</f>
        <v>7.7475000000000005</v>
      </c>
      <c r="R15" s="302">
        <v>2</v>
      </c>
    </row>
    <row r="16" spans="1:18" ht="15.6" x14ac:dyDescent="0.3">
      <c r="A16" s="265">
        <v>55</v>
      </c>
      <c r="B16" s="265" t="s">
        <v>208</v>
      </c>
      <c r="C16" s="309"/>
      <c r="D16" s="310"/>
      <c r="E16" s="311"/>
      <c r="F16" s="311"/>
      <c r="G16" s="311"/>
      <c r="H16" s="311"/>
      <c r="I16" s="312"/>
      <c r="J16" s="312"/>
      <c r="K16" s="313"/>
      <c r="L16" s="314"/>
      <c r="M16" s="312"/>
      <c r="N16" s="27"/>
      <c r="O16" s="27"/>
      <c r="P16" s="27"/>
      <c r="Q16" s="315"/>
      <c r="R16" s="316"/>
    </row>
    <row r="17" spans="1:18" ht="15.6" x14ac:dyDescent="0.3">
      <c r="A17" s="268">
        <v>57</v>
      </c>
      <c r="B17" s="268" t="s">
        <v>129</v>
      </c>
      <c r="C17" s="268" t="s">
        <v>128</v>
      </c>
      <c r="D17" s="301"/>
      <c r="E17" s="317">
        <v>7.6</v>
      </c>
      <c r="F17" s="317">
        <v>8.6</v>
      </c>
      <c r="G17" s="317">
        <v>5.9</v>
      </c>
      <c r="H17" s="317">
        <v>5</v>
      </c>
      <c r="I17" s="318">
        <f t="shared" ref="I17" si="10">SUM((E17*0.25)+(F17*0.25)+(G17*0.3)+(H17*0.2))</f>
        <v>6.82</v>
      </c>
      <c r="J17" s="319"/>
      <c r="K17" s="320">
        <v>8</v>
      </c>
      <c r="L17" s="321"/>
      <c r="M17" s="318">
        <f t="shared" ref="M17" si="11">K17-L17</f>
        <v>8</v>
      </c>
      <c r="N17" s="322"/>
      <c r="O17" s="318">
        <f t="shared" ref="O17" si="12">I17</f>
        <v>6.82</v>
      </c>
      <c r="P17" s="318">
        <f t="shared" ref="P17" si="13">M17</f>
        <v>8</v>
      </c>
      <c r="Q17" s="323">
        <f t="shared" ref="Q17" si="14">(M17+I17)/2</f>
        <v>7.41</v>
      </c>
      <c r="R17" s="302">
        <v>3</v>
      </c>
    </row>
    <row r="18" spans="1:18" ht="15.6" x14ac:dyDescent="0.3">
      <c r="A18" s="265">
        <v>42</v>
      </c>
      <c r="B18" s="265" t="s">
        <v>173</v>
      </c>
      <c r="C18" s="309"/>
      <c r="D18" s="310"/>
      <c r="E18" s="311"/>
      <c r="F18" s="311"/>
      <c r="G18" s="311"/>
      <c r="H18" s="311"/>
      <c r="I18" s="312"/>
      <c r="J18" s="312"/>
      <c r="K18" s="313"/>
      <c r="L18" s="314"/>
      <c r="M18" s="312"/>
      <c r="N18" s="27"/>
      <c r="O18" s="27"/>
      <c r="P18" s="27"/>
      <c r="Q18" s="315"/>
      <c r="R18" s="316"/>
    </row>
    <row r="19" spans="1:18" ht="15.6" x14ac:dyDescent="0.3">
      <c r="A19" s="268">
        <v>46</v>
      </c>
      <c r="B19" s="268" t="s">
        <v>163</v>
      </c>
      <c r="C19" s="268" t="s">
        <v>152</v>
      </c>
      <c r="D19" s="301"/>
      <c r="E19" s="317">
        <v>9</v>
      </c>
      <c r="F19" s="317">
        <v>8.1999999999999993</v>
      </c>
      <c r="G19" s="317">
        <v>5.5</v>
      </c>
      <c r="H19" s="317">
        <v>5.9</v>
      </c>
      <c r="I19" s="318">
        <f t="shared" ref="I19" si="15">SUM((E19*0.25)+(F19*0.25)+(G19*0.3)+(H19*0.2))</f>
        <v>7.129999999999999</v>
      </c>
      <c r="J19" s="319"/>
      <c r="K19" s="320">
        <v>7.06</v>
      </c>
      <c r="L19" s="321"/>
      <c r="M19" s="318">
        <f t="shared" ref="M19" si="16">K19-L19</f>
        <v>7.06</v>
      </c>
      <c r="N19" s="322"/>
      <c r="O19" s="318">
        <f t="shared" ref="O19" si="17">I19</f>
        <v>7.129999999999999</v>
      </c>
      <c r="P19" s="318">
        <f t="shared" ref="P19" si="18">M19</f>
        <v>7.06</v>
      </c>
      <c r="Q19" s="323">
        <f t="shared" ref="Q19" si="19">(M19+I19)/2</f>
        <v>7.0949999999999989</v>
      </c>
      <c r="R19" s="302">
        <v>4</v>
      </c>
    </row>
    <row r="20" spans="1:18" ht="15.6" x14ac:dyDescent="0.3">
      <c r="A20" s="265">
        <v>34</v>
      </c>
      <c r="B20" s="265" t="s">
        <v>181</v>
      </c>
      <c r="C20" s="309"/>
      <c r="D20" s="310"/>
      <c r="E20" s="311"/>
      <c r="F20" s="311"/>
      <c r="G20" s="311"/>
      <c r="H20" s="311"/>
      <c r="I20" s="312"/>
      <c r="J20" s="312"/>
      <c r="K20" s="313"/>
      <c r="L20" s="314"/>
      <c r="M20" s="312"/>
      <c r="N20" s="27"/>
      <c r="O20" s="27"/>
      <c r="P20" s="27"/>
      <c r="Q20" s="315"/>
      <c r="R20" s="316"/>
    </row>
    <row r="21" spans="1:18" ht="15.6" x14ac:dyDescent="0.3">
      <c r="A21" s="268">
        <v>38</v>
      </c>
      <c r="B21" s="268" t="s">
        <v>176</v>
      </c>
      <c r="C21" s="268" t="s">
        <v>126</v>
      </c>
      <c r="D21" s="301"/>
      <c r="E21" s="317">
        <v>8</v>
      </c>
      <c r="F21" s="317">
        <v>7</v>
      </c>
      <c r="G21" s="317">
        <v>3.9</v>
      </c>
      <c r="H21" s="317">
        <v>3.5</v>
      </c>
      <c r="I21" s="318">
        <f t="shared" ref="I21" si="20">SUM((E21*0.25)+(F21*0.25)+(G21*0.3)+(H21*0.2))</f>
        <v>5.62</v>
      </c>
      <c r="J21" s="319"/>
      <c r="K21" s="320">
        <v>7.53</v>
      </c>
      <c r="L21" s="321">
        <v>0.5</v>
      </c>
      <c r="M21" s="318">
        <f t="shared" ref="M21" si="21">K21-L21</f>
        <v>7.03</v>
      </c>
      <c r="N21" s="322"/>
      <c r="O21" s="318">
        <f t="shared" ref="O21" si="22">I21</f>
        <v>5.62</v>
      </c>
      <c r="P21" s="318">
        <f t="shared" ref="P21" si="23">M21</f>
        <v>7.03</v>
      </c>
      <c r="Q21" s="323">
        <f t="shared" ref="Q21" si="24">(M21+I21)/2</f>
        <v>6.3250000000000002</v>
      </c>
      <c r="R21" s="302">
        <v>5</v>
      </c>
    </row>
    <row r="22" spans="1:18" x14ac:dyDescent="0.25">
      <c r="A22" s="324"/>
      <c r="B22" s="263"/>
      <c r="C22" s="263"/>
      <c r="D22" s="291"/>
      <c r="E22" s="325"/>
      <c r="F22" s="325"/>
      <c r="G22" s="325"/>
      <c r="H22" s="325"/>
      <c r="I22" s="326"/>
      <c r="J22" s="326"/>
      <c r="K22" s="327"/>
      <c r="L22" s="328"/>
      <c r="M22" s="326"/>
      <c r="N22" s="329"/>
      <c r="O22" s="326"/>
      <c r="P22" s="326"/>
      <c r="Q22" s="330"/>
      <c r="R22" s="298"/>
    </row>
    <row r="23" spans="1:18" ht="14.4" x14ac:dyDescent="0.3">
      <c r="A23" s="308"/>
      <c r="B23" s="263"/>
      <c r="C23" s="331"/>
      <c r="D23" s="3"/>
      <c r="E23" s="332"/>
      <c r="F23" s="332"/>
      <c r="G23" s="332"/>
      <c r="H23" s="332"/>
      <c r="I23" s="21"/>
      <c r="J23" s="21"/>
      <c r="K23" s="333"/>
      <c r="L23" s="334"/>
      <c r="M23" s="21"/>
      <c r="N23" s="98"/>
      <c r="O23" s="98"/>
      <c r="P23" s="98"/>
      <c r="Q23" s="149"/>
      <c r="R23" s="6"/>
    </row>
    <row r="24" spans="1:18" x14ac:dyDescent="0.25">
      <c r="A24" s="308"/>
      <c r="B24" s="263"/>
      <c r="C24" s="263"/>
      <c r="D24" s="291"/>
      <c r="E24" s="325"/>
      <c r="F24" s="325"/>
      <c r="G24" s="325"/>
      <c r="H24" s="325"/>
      <c r="I24" s="326"/>
      <c r="J24" s="326"/>
      <c r="K24" s="327"/>
      <c r="L24" s="328"/>
      <c r="M24" s="326"/>
      <c r="N24" s="329"/>
      <c r="O24" s="326"/>
      <c r="P24" s="326"/>
      <c r="Q24" s="330"/>
      <c r="R24" s="298"/>
    </row>
    <row r="25" spans="1:18" ht="14.4" x14ac:dyDescent="0.3">
      <c r="A25" s="308"/>
      <c r="B25" s="263"/>
      <c r="C25" s="331"/>
      <c r="D25" s="3"/>
      <c r="E25" s="332"/>
      <c r="F25" s="332"/>
      <c r="G25" s="332"/>
      <c r="H25" s="332"/>
      <c r="I25" s="21"/>
      <c r="J25" s="21"/>
      <c r="K25" s="333"/>
      <c r="L25" s="334"/>
      <c r="M25" s="21"/>
      <c r="N25" s="98"/>
      <c r="O25" s="98"/>
      <c r="P25" s="98"/>
      <c r="Q25" s="149"/>
      <c r="R25" s="6"/>
    </row>
    <row r="26" spans="1:18" x14ac:dyDescent="0.25">
      <c r="A26" s="308"/>
      <c r="B26" s="263"/>
      <c r="C26" s="263"/>
      <c r="D26" s="291"/>
      <c r="E26" s="325"/>
      <c r="F26" s="325"/>
      <c r="G26" s="325"/>
      <c r="H26" s="325"/>
      <c r="I26" s="326"/>
      <c r="J26" s="326"/>
      <c r="K26" s="327"/>
      <c r="L26" s="328"/>
      <c r="M26" s="326"/>
      <c r="N26" s="329"/>
      <c r="O26" s="326"/>
      <c r="P26" s="326"/>
      <c r="Q26" s="330"/>
      <c r="R26" s="298"/>
    </row>
    <row r="27" spans="1:18" ht="14.4" x14ac:dyDescent="0.3">
      <c r="A27" s="308"/>
      <c r="B27" s="263"/>
      <c r="C27" s="331"/>
      <c r="D27" s="3"/>
      <c r="E27" s="332"/>
      <c r="F27" s="332"/>
      <c r="G27" s="332"/>
      <c r="H27" s="332"/>
      <c r="I27" s="21"/>
      <c r="J27" s="21"/>
      <c r="K27" s="333"/>
      <c r="L27" s="334"/>
      <c r="M27" s="21"/>
      <c r="N27" s="98"/>
      <c r="O27" s="98"/>
      <c r="P27" s="98"/>
      <c r="Q27" s="149"/>
      <c r="R27" s="6"/>
    </row>
    <row r="28" spans="1:18" x14ac:dyDescent="0.25">
      <c r="A28" s="308"/>
      <c r="B28" s="263"/>
      <c r="C28" s="263"/>
      <c r="D28" s="291"/>
      <c r="E28" s="325"/>
      <c r="F28" s="325"/>
      <c r="G28" s="325"/>
      <c r="H28" s="325"/>
      <c r="I28" s="326"/>
      <c r="J28" s="326"/>
      <c r="K28" s="327"/>
      <c r="L28" s="328"/>
      <c r="M28" s="326"/>
      <c r="N28" s="329"/>
      <c r="O28" s="326"/>
      <c r="P28" s="326"/>
      <c r="Q28" s="330"/>
      <c r="R28" s="298"/>
    </row>
    <row r="29" spans="1:18" ht="14.4" x14ac:dyDescent="0.3">
      <c r="A29" s="308"/>
      <c r="B29" s="263"/>
      <c r="C29" s="331"/>
      <c r="D29" s="3"/>
      <c r="E29" s="332"/>
      <c r="F29" s="332"/>
      <c r="G29" s="332"/>
      <c r="H29" s="332"/>
      <c r="I29" s="21"/>
      <c r="J29" s="21"/>
      <c r="K29" s="333"/>
      <c r="L29" s="334"/>
      <c r="M29" s="21"/>
      <c r="N29" s="98"/>
      <c r="O29" s="98"/>
      <c r="P29" s="98"/>
      <c r="Q29" s="149"/>
      <c r="R29" s="6"/>
    </row>
    <row r="30" spans="1:18" x14ac:dyDescent="0.25">
      <c r="A30" s="308"/>
      <c r="B30" s="263"/>
      <c r="C30" s="263"/>
      <c r="D30" s="291"/>
      <c r="E30" s="325"/>
      <c r="F30" s="325"/>
      <c r="G30" s="325"/>
      <c r="H30" s="325"/>
      <c r="I30" s="326"/>
      <c r="J30" s="326"/>
      <c r="K30" s="327"/>
      <c r="L30" s="328"/>
      <c r="M30" s="326"/>
      <c r="N30" s="329"/>
      <c r="O30" s="326"/>
      <c r="P30" s="326"/>
      <c r="Q30" s="330"/>
      <c r="R30" s="298"/>
    </row>
    <row r="31" spans="1:18" ht="14.4" x14ac:dyDescent="0.3">
      <c r="A31" s="308"/>
      <c r="B31" s="263"/>
      <c r="C31" s="331"/>
      <c r="D31" s="3"/>
      <c r="E31" s="332"/>
      <c r="F31" s="332"/>
      <c r="G31" s="332"/>
      <c r="H31" s="332"/>
      <c r="I31" s="21"/>
      <c r="J31" s="21"/>
      <c r="K31" s="333"/>
      <c r="L31" s="334"/>
      <c r="M31" s="21"/>
      <c r="N31" s="98"/>
      <c r="O31" s="98"/>
      <c r="P31" s="98"/>
      <c r="Q31" s="149"/>
      <c r="R31" s="6"/>
    </row>
    <row r="32" spans="1:18" x14ac:dyDescent="0.25">
      <c r="A32" s="308"/>
      <c r="B32" s="263"/>
      <c r="C32" s="263"/>
      <c r="D32" s="291"/>
      <c r="E32" s="325"/>
      <c r="F32" s="325"/>
      <c r="G32" s="325"/>
      <c r="H32" s="325"/>
      <c r="I32" s="326"/>
      <c r="J32" s="326"/>
      <c r="K32" s="327"/>
      <c r="L32" s="328"/>
      <c r="M32" s="326"/>
      <c r="N32" s="329"/>
      <c r="O32" s="326"/>
      <c r="P32" s="326"/>
      <c r="Q32" s="330"/>
      <c r="R32" s="298"/>
    </row>
    <row r="33" spans="1:18" ht="14.4" x14ac:dyDescent="0.3">
      <c r="A33" s="308"/>
      <c r="B33" s="263"/>
      <c r="C33" s="331"/>
      <c r="D33" s="3"/>
      <c r="E33" s="332"/>
      <c r="F33" s="332"/>
      <c r="G33" s="332"/>
      <c r="H33" s="332"/>
      <c r="I33" s="21"/>
      <c r="J33" s="21"/>
      <c r="K33" s="333"/>
      <c r="L33" s="334"/>
      <c r="M33" s="21"/>
      <c r="N33" s="98"/>
      <c r="O33" s="98"/>
      <c r="P33" s="98"/>
      <c r="Q33" s="149"/>
      <c r="R33" s="6"/>
    </row>
    <row r="34" spans="1:18" x14ac:dyDescent="0.25">
      <c r="A34" s="308"/>
      <c r="B34" s="263"/>
      <c r="C34" s="263"/>
      <c r="D34" s="291"/>
      <c r="E34" s="325"/>
      <c r="F34" s="325"/>
      <c r="G34" s="325"/>
      <c r="H34" s="325"/>
      <c r="I34" s="326"/>
      <c r="J34" s="326"/>
      <c r="K34" s="327"/>
      <c r="L34" s="328"/>
      <c r="M34" s="326"/>
      <c r="N34" s="329"/>
      <c r="O34" s="326"/>
      <c r="P34" s="326"/>
      <c r="Q34" s="330"/>
      <c r="R34" s="298"/>
    </row>
    <row r="35" spans="1:18" ht="14.4" x14ac:dyDescent="0.3">
      <c r="A35" s="308"/>
      <c r="B35" s="263"/>
      <c r="C35" s="331"/>
      <c r="D35" s="3"/>
      <c r="E35" s="332"/>
      <c r="F35" s="332"/>
      <c r="G35" s="332"/>
      <c r="H35" s="332"/>
      <c r="I35" s="21"/>
      <c r="J35" s="21"/>
      <c r="K35" s="333"/>
      <c r="L35" s="334"/>
      <c r="M35" s="21"/>
      <c r="N35" s="98"/>
      <c r="O35" s="98"/>
      <c r="P35" s="98"/>
      <c r="Q35" s="149"/>
      <c r="R35" s="6"/>
    </row>
    <row r="36" spans="1:18" x14ac:dyDescent="0.25">
      <c r="A36" s="308"/>
      <c r="B36" s="263"/>
      <c r="C36" s="263"/>
      <c r="D36" s="291"/>
      <c r="E36" s="325"/>
      <c r="F36" s="325"/>
      <c r="G36" s="325"/>
      <c r="H36" s="325"/>
      <c r="I36" s="326"/>
      <c r="J36" s="326"/>
      <c r="K36" s="327"/>
      <c r="L36" s="328"/>
      <c r="M36" s="326"/>
      <c r="N36" s="329"/>
      <c r="O36" s="326"/>
      <c r="P36" s="326"/>
      <c r="Q36" s="330"/>
      <c r="R36" s="298"/>
    </row>
    <row r="37" spans="1:18" ht="14.4" x14ac:dyDescent="0.3">
      <c r="A37" s="308"/>
      <c r="B37" s="263"/>
      <c r="C37" s="331"/>
      <c r="D37" s="3"/>
      <c r="E37" s="332"/>
      <c r="F37" s="332"/>
      <c r="G37" s="332"/>
      <c r="H37" s="332"/>
      <c r="I37" s="21"/>
      <c r="J37" s="21"/>
      <c r="K37" s="333"/>
      <c r="L37" s="334"/>
      <c r="M37" s="21"/>
      <c r="N37" s="98"/>
      <c r="O37" s="98"/>
      <c r="P37" s="98"/>
      <c r="Q37" s="149"/>
      <c r="R37" s="6"/>
    </row>
    <row r="38" spans="1:18" x14ac:dyDescent="0.25">
      <c r="A38" s="308"/>
      <c r="B38" s="263"/>
      <c r="C38" s="263"/>
      <c r="D38" s="291"/>
      <c r="E38" s="325"/>
      <c r="F38" s="325"/>
      <c r="G38" s="325"/>
      <c r="H38" s="325"/>
      <c r="I38" s="326"/>
      <c r="J38" s="326"/>
      <c r="K38" s="327"/>
      <c r="L38" s="328"/>
      <c r="M38" s="326"/>
      <c r="N38" s="329"/>
      <c r="O38" s="326"/>
      <c r="P38" s="326"/>
      <c r="Q38" s="330"/>
      <c r="R38" s="298"/>
    </row>
    <row r="39" spans="1:18" ht="14.4" x14ac:dyDescent="0.3">
      <c r="A39" s="308"/>
      <c r="B39" s="263"/>
      <c r="C39" s="331"/>
      <c r="D39" s="3"/>
      <c r="E39" s="332"/>
      <c r="F39" s="332"/>
      <c r="G39" s="332"/>
      <c r="H39" s="332"/>
      <c r="I39" s="21"/>
      <c r="J39" s="21"/>
      <c r="K39" s="333"/>
      <c r="L39" s="334"/>
      <c r="M39" s="21"/>
      <c r="N39" s="98"/>
      <c r="O39" s="98"/>
      <c r="P39" s="98"/>
      <c r="Q39" s="149"/>
      <c r="R39" s="6"/>
    </row>
    <row r="40" spans="1:18" x14ac:dyDescent="0.25">
      <c r="A40" s="324"/>
      <c r="B40" s="263"/>
      <c r="C40" s="263"/>
      <c r="D40" s="291"/>
      <c r="E40" s="325"/>
      <c r="F40" s="325"/>
      <c r="G40" s="325"/>
      <c r="H40" s="325"/>
      <c r="I40" s="326"/>
      <c r="J40" s="326"/>
      <c r="K40" s="327"/>
      <c r="L40" s="328"/>
      <c r="M40" s="326"/>
      <c r="N40" s="329"/>
      <c r="O40" s="326"/>
      <c r="P40" s="326"/>
      <c r="Q40" s="330"/>
      <c r="R40" s="298"/>
    </row>
    <row r="41" spans="1:18" ht="14.4" x14ac:dyDescent="0.3">
      <c r="A41" s="308"/>
      <c r="B41" s="263"/>
      <c r="C41" s="331"/>
      <c r="D41" s="3"/>
      <c r="E41" s="332"/>
      <c r="F41" s="332"/>
      <c r="G41" s="332"/>
      <c r="H41" s="332"/>
      <c r="I41" s="21"/>
      <c r="J41" s="21"/>
      <c r="K41" s="333"/>
      <c r="L41" s="334"/>
      <c r="M41" s="21"/>
      <c r="N41" s="98"/>
      <c r="O41" s="98"/>
      <c r="P41" s="98"/>
      <c r="Q41" s="149"/>
      <c r="R41" s="6"/>
    </row>
    <row r="42" spans="1:18" x14ac:dyDescent="0.25">
      <c r="A42" s="308"/>
      <c r="B42" s="263"/>
      <c r="C42" s="263"/>
      <c r="D42" s="291"/>
      <c r="E42" s="325"/>
      <c r="F42" s="325"/>
      <c r="G42" s="325"/>
      <c r="H42" s="325"/>
      <c r="I42" s="326"/>
      <c r="J42" s="326"/>
      <c r="K42" s="327"/>
      <c r="L42" s="328"/>
      <c r="M42" s="326"/>
      <c r="N42" s="329"/>
      <c r="O42" s="326"/>
      <c r="P42" s="326"/>
      <c r="Q42" s="330"/>
      <c r="R42" s="298"/>
    </row>
    <row r="43" spans="1:18" ht="14.4" x14ac:dyDescent="0.3">
      <c r="A43" s="308"/>
      <c r="B43" s="263"/>
      <c r="C43" s="331"/>
      <c r="D43" s="3"/>
      <c r="E43" s="332"/>
      <c r="F43" s="332"/>
      <c r="G43" s="332"/>
      <c r="H43" s="332"/>
      <c r="I43" s="21"/>
      <c r="J43" s="21"/>
      <c r="K43" s="333"/>
      <c r="L43" s="334"/>
      <c r="M43" s="21"/>
      <c r="N43" s="98"/>
      <c r="O43" s="98"/>
      <c r="P43" s="98"/>
      <c r="Q43" s="149"/>
      <c r="R43" s="6"/>
    </row>
    <row r="44" spans="1:18" x14ac:dyDescent="0.25">
      <c r="A44" s="308"/>
      <c r="B44" s="263"/>
      <c r="C44" s="263"/>
      <c r="D44" s="291"/>
      <c r="E44" s="325"/>
      <c r="F44" s="325"/>
      <c r="G44" s="325"/>
      <c r="H44" s="325"/>
      <c r="I44" s="326"/>
      <c r="J44" s="326"/>
      <c r="K44" s="327"/>
      <c r="L44" s="328"/>
      <c r="M44" s="326"/>
      <c r="N44" s="329"/>
      <c r="O44" s="326"/>
      <c r="P44" s="326"/>
      <c r="Q44" s="330"/>
      <c r="R44" s="298"/>
    </row>
    <row r="45" spans="1:18" ht="14.4" x14ac:dyDescent="0.3">
      <c r="A45" s="308"/>
      <c r="B45" s="263"/>
      <c r="C45" s="331"/>
      <c r="D45" s="3"/>
      <c r="E45" s="332"/>
      <c r="F45" s="332"/>
      <c r="G45" s="332"/>
      <c r="H45" s="332"/>
      <c r="I45" s="21"/>
      <c r="J45" s="21"/>
      <c r="K45" s="333"/>
      <c r="L45" s="334"/>
      <c r="M45" s="21"/>
      <c r="N45" s="98"/>
      <c r="O45" s="98"/>
      <c r="P45" s="98"/>
      <c r="Q45" s="149"/>
      <c r="R45" s="6"/>
    </row>
    <row r="46" spans="1:18" x14ac:dyDescent="0.25">
      <c r="A46" s="308"/>
      <c r="B46" s="263"/>
      <c r="C46" s="263"/>
      <c r="D46" s="291"/>
      <c r="E46" s="325"/>
      <c r="F46" s="325"/>
      <c r="G46" s="325"/>
      <c r="H46" s="325"/>
      <c r="I46" s="326"/>
      <c r="J46" s="326"/>
      <c r="K46" s="327"/>
      <c r="L46" s="328"/>
      <c r="M46" s="326"/>
      <c r="N46" s="329"/>
      <c r="O46" s="326"/>
      <c r="P46" s="326"/>
      <c r="Q46" s="330"/>
      <c r="R46" s="298"/>
    </row>
    <row r="47" spans="1:18" ht="14.4" x14ac:dyDescent="0.3">
      <c r="A47" s="308"/>
      <c r="B47" s="263"/>
      <c r="C47" s="331"/>
      <c r="D47" s="3"/>
      <c r="E47" s="332"/>
      <c r="F47" s="332"/>
      <c r="G47" s="332"/>
      <c r="H47" s="332"/>
      <c r="I47" s="21"/>
      <c r="J47" s="21"/>
      <c r="K47" s="333"/>
      <c r="L47" s="334"/>
      <c r="M47" s="21"/>
      <c r="N47" s="98"/>
      <c r="O47" s="98"/>
      <c r="P47" s="98"/>
      <c r="Q47" s="149"/>
      <c r="R47" s="6"/>
    </row>
    <row r="48" spans="1:18" x14ac:dyDescent="0.25">
      <c r="A48" s="308"/>
      <c r="B48" s="263"/>
      <c r="C48" s="263"/>
      <c r="D48" s="291"/>
      <c r="E48" s="325"/>
      <c r="F48" s="325"/>
      <c r="G48" s="325"/>
      <c r="H48" s="325"/>
      <c r="I48" s="326"/>
      <c r="J48" s="326"/>
      <c r="K48" s="327"/>
      <c r="L48" s="328"/>
      <c r="M48" s="326"/>
      <c r="N48" s="329"/>
      <c r="O48" s="326"/>
      <c r="P48" s="326"/>
      <c r="Q48" s="330"/>
      <c r="R48" s="298"/>
    </row>
    <row r="49" spans="1:18" ht="14.4" x14ac:dyDescent="0.3">
      <c r="A49" s="308"/>
      <c r="B49" s="263"/>
      <c r="C49" s="331"/>
      <c r="D49" s="3"/>
      <c r="E49" s="332"/>
      <c r="F49" s="332"/>
      <c r="G49" s="332"/>
      <c r="H49" s="332"/>
      <c r="I49" s="21"/>
      <c r="J49" s="21"/>
      <c r="K49" s="333"/>
      <c r="L49" s="334"/>
      <c r="M49" s="21"/>
      <c r="N49" s="98"/>
      <c r="O49" s="98"/>
      <c r="P49" s="98"/>
      <c r="Q49" s="149"/>
      <c r="R49" s="6"/>
    </row>
    <row r="50" spans="1:18" x14ac:dyDescent="0.25">
      <c r="A50" s="308"/>
      <c r="B50" s="263"/>
      <c r="C50" s="263"/>
      <c r="D50" s="291"/>
      <c r="E50" s="325"/>
      <c r="F50" s="325"/>
      <c r="G50" s="325"/>
      <c r="H50" s="325"/>
      <c r="I50" s="326"/>
      <c r="J50" s="326"/>
      <c r="K50" s="327"/>
      <c r="L50" s="328"/>
      <c r="M50" s="326"/>
      <c r="N50" s="329"/>
      <c r="O50" s="326"/>
      <c r="P50" s="326"/>
      <c r="Q50" s="330"/>
      <c r="R50" s="298"/>
    </row>
    <row r="51" spans="1:18" ht="14.4" x14ac:dyDescent="0.3">
      <c r="A51" s="324"/>
      <c r="B51" s="263"/>
      <c r="C51" s="331"/>
      <c r="D51" s="3"/>
      <c r="E51" s="332"/>
      <c r="F51" s="332"/>
      <c r="G51" s="332"/>
      <c r="H51" s="332"/>
      <c r="I51" s="21"/>
      <c r="J51" s="21"/>
      <c r="K51" s="333"/>
      <c r="L51" s="334"/>
      <c r="M51" s="21"/>
      <c r="N51" s="98"/>
      <c r="O51" s="98"/>
      <c r="P51" s="98"/>
      <c r="Q51" s="149"/>
      <c r="R51" s="6"/>
    </row>
    <row r="52" spans="1:18" x14ac:dyDescent="0.25">
      <c r="A52" s="324"/>
      <c r="B52" s="263"/>
      <c r="C52" s="263"/>
      <c r="D52" s="291"/>
      <c r="E52" s="325"/>
      <c r="F52" s="325"/>
      <c r="G52" s="325"/>
      <c r="H52" s="325"/>
      <c r="I52" s="326"/>
      <c r="J52" s="326"/>
      <c r="K52" s="327"/>
      <c r="L52" s="328"/>
      <c r="M52" s="326"/>
      <c r="N52" s="329"/>
      <c r="O52" s="326"/>
      <c r="P52" s="326"/>
      <c r="Q52" s="330"/>
      <c r="R52" s="298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382E-2739-44F8-A3D6-E56A6C663400}">
  <sheetPr>
    <pageSetUpPr fitToPage="1"/>
  </sheetPr>
  <dimension ref="A1:R52"/>
  <sheetViews>
    <sheetView workbookViewId="0">
      <selection activeCell="B8" sqref="B8"/>
    </sheetView>
  </sheetViews>
  <sheetFormatPr defaultRowHeight="13.2" x14ac:dyDescent="0.25"/>
  <cols>
    <col min="2" max="2" width="28.5546875" customWidth="1"/>
    <col min="3" max="3" width="26.664062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2" t="str">
        <f>'Comp Detail'!A1</f>
        <v>SVG OFFICIAL COMPETITION FEBRUARY 2025</v>
      </c>
      <c r="B1" s="3"/>
      <c r="C1" s="288" t="s">
        <v>69</v>
      </c>
      <c r="K1" s="391"/>
      <c r="L1" s="391"/>
      <c r="M1" s="391"/>
      <c r="R1" s="180">
        <f ca="1">NOW()</f>
        <v>45711.639191203707</v>
      </c>
    </row>
    <row r="2" spans="1:18" ht="15.6" x14ac:dyDescent="0.3">
      <c r="A2" s="28"/>
      <c r="B2" s="3"/>
      <c r="C2" s="58" t="s">
        <v>114</v>
      </c>
      <c r="D2" s="98"/>
      <c r="K2" s="391"/>
      <c r="L2" s="391"/>
      <c r="M2" s="391"/>
      <c r="R2" s="181">
        <f ca="1">NOW()</f>
        <v>45711.639191203707</v>
      </c>
    </row>
    <row r="3" spans="1:18" ht="15.6" x14ac:dyDescent="0.3">
      <c r="A3" s="387" t="str">
        <f>'Comp Detail'!A3</f>
        <v>FEBRUARY 20th to 23rd</v>
      </c>
      <c r="B3" s="388"/>
      <c r="C3" s="3" t="s">
        <v>143</v>
      </c>
      <c r="D3" s="147"/>
      <c r="K3" s="1"/>
      <c r="L3" s="1"/>
      <c r="M3" s="1"/>
    </row>
    <row r="4" spans="1:18" ht="15.6" x14ac:dyDescent="0.3">
      <c r="A4" s="100"/>
      <c r="B4" s="289"/>
      <c r="K4" s="1"/>
      <c r="L4" s="1"/>
      <c r="M4" s="1"/>
    </row>
    <row r="5" spans="1:18" ht="15.6" x14ac:dyDescent="0.3">
      <c r="A5" s="290" t="s">
        <v>237</v>
      </c>
      <c r="B5" s="2"/>
      <c r="C5" s="4"/>
      <c r="D5" s="291"/>
      <c r="E5" s="2"/>
      <c r="F5" s="4"/>
      <c r="G5" s="4"/>
      <c r="H5" s="2"/>
      <c r="I5" s="291"/>
      <c r="J5" s="291"/>
      <c r="K5" s="292"/>
      <c r="L5" s="293"/>
      <c r="M5" s="291"/>
      <c r="N5" s="291"/>
      <c r="O5" s="291"/>
      <c r="P5" s="291"/>
      <c r="Q5" s="291"/>
      <c r="R5" s="291"/>
    </row>
    <row r="6" spans="1:18" ht="15.6" x14ac:dyDescent="0.3">
      <c r="A6" s="290"/>
      <c r="B6" s="2"/>
      <c r="C6" s="4"/>
      <c r="D6" s="291"/>
      <c r="E6" s="2"/>
      <c r="F6" s="4"/>
      <c r="G6" s="4"/>
      <c r="H6" s="2"/>
      <c r="I6" s="291"/>
      <c r="J6" s="291"/>
      <c r="K6" s="292"/>
      <c r="L6" s="293"/>
      <c r="M6" s="291"/>
      <c r="N6" s="291"/>
      <c r="O6" s="291"/>
      <c r="P6" s="291"/>
      <c r="Q6" s="291"/>
      <c r="R6" s="291"/>
    </row>
    <row r="7" spans="1:18" ht="15.6" x14ac:dyDescent="0.3">
      <c r="A7" s="290"/>
      <c r="B7" s="2" t="s">
        <v>238</v>
      </c>
      <c r="C7" s="4"/>
      <c r="D7" s="291"/>
      <c r="E7" s="4" t="s">
        <v>47</v>
      </c>
      <c r="F7" s="294" t="str">
        <f>C2</f>
        <v>Juan Manuel Cardaci</v>
      </c>
      <c r="G7" s="4"/>
      <c r="H7" s="4"/>
      <c r="I7" s="291"/>
      <c r="J7" s="291"/>
      <c r="K7" s="291" t="s">
        <v>46</v>
      </c>
      <c r="L7" s="41" t="str">
        <f>C3</f>
        <v>Robyn Bruderer</v>
      </c>
      <c r="M7" s="291"/>
      <c r="N7" s="291"/>
      <c r="O7" s="291"/>
      <c r="P7" s="291"/>
      <c r="Q7" s="291"/>
      <c r="R7" s="291"/>
    </row>
    <row r="8" spans="1:18" ht="14.4" x14ac:dyDescent="0.3">
      <c r="A8" s="4"/>
      <c r="B8" s="4"/>
      <c r="C8" s="4"/>
      <c r="D8" s="291"/>
      <c r="E8" s="2"/>
      <c r="F8" s="4"/>
      <c r="G8" s="4"/>
      <c r="H8" s="4"/>
      <c r="I8" s="295"/>
      <c r="J8" s="295"/>
      <c r="K8" s="291"/>
      <c r="L8" s="291"/>
      <c r="M8" s="295"/>
      <c r="N8" s="291"/>
      <c r="O8" s="291"/>
      <c r="P8" s="291"/>
      <c r="Q8" s="296"/>
      <c r="R8" s="291"/>
    </row>
    <row r="9" spans="1:18" ht="14.4" x14ac:dyDescent="0.3">
      <c r="A9" s="30" t="s">
        <v>24</v>
      </c>
      <c r="B9" s="30" t="s">
        <v>25</v>
      </c>
      <c r="C9" s="30" t="s">
        <v>28</v>
      </c>
      <c r="D9" s="297"/>
      <c r="E9" s="39" t="s">
        <v>14</v>
      </c>
      <c r="F9" s="30"/>
      <c r="G9" s="30"/>
      <c r="H9" s="30"/>
      <c r="I9" s="298" t="s">
        <v>14</v>
      </c>
      <c r="J9" s="299"/>
      <c r="K9" s="295"/>
      <c r="L9" s="295"/>
      <c r="M9" s="298" t="s">
        <v>54</v>
      </c>
      <c r="N9" s="297"/>
      <c r="O9" s="295"/>
      <c r="P9" s="295"/>
      <c r="Q9" s="300" t="s">
        <v>15</v>
      </c>
      <c r="R9" s="295"/>
    </row>
    <row r="10" spans="1:18" ht="14.4" x14ac:dyDescent="0.3">
      <c r="A10" s="37"/>
      <c r="B10" s="153"/>
      <c r="C10" s="37"/>
      <c r="D10" s="301"/>
      <c r="E10" s="37" t="s">
        <v>4</v>
      </c>
      <c r="F10" s="37" t="s">
        <v>5</v>
      </c>
      <c r="G10" s="37" t="s">
        <v>6</v>
      </c>
      <c r="H10" s="37" t="s">
        <v>7</v>
      </c>
      <c r="I10" s="302" t="s">
        <v>15</v>
      </c>
      <c r="J10" s="303"/>
      <c r="K10" s="304" t="s">
        <v>36</v>
      </c>
      <c r="L10" s="304" t="s">
        <v>58</v>
      </c>
      <c r="M10" s="302" t="s">
        <v>15</v>
      </c>
      <c r="N10" s="301"/>
      <c r="O10" s="305" t="s">
        <v>66</v>
      </c>
      <c r="P10" s="305" t="s">
        <v>67</v>
      </c>
      <c r="Q10" s="306" t="s">
        <v>32</v>
      </c>
      <c r="R10" s="305" t="s">
        <v>35</v>
      </c>
    </row>
    <row r="11" spans="1:18" x14ac:dyDescent="0.25">
      <c r="D11" s="301"/>
      <c r="J11" s="301"/>
      <c r="N11" s="301"/>
      <c r="Q11" s="307"/>
    </row>
    <row r="12" spans="1:18" ht="15.6" x14ac:dyDescent="0.3">
      <c r="A12" s="265">
        <v>63</v>
      </c>
      <c r="B12" s="265" t="s">
        <v>212</v>
      </c>
      <c r="C12" s="309"/>
      <c r="D12" s="310"/>
      <c r="E12" s="311"/>
      <c r="F12" s="311"/>
      <c r="G12" s="311"/>
      <c r="H12" s="311"/>
      <c r="I12" s="312"/>
      <c r="J12" s="312"/>
      <c r="K12" s="313"/>
      <c r="L12" s="314"/>
      <c r="M12" s="312"/>
      <c r="N12" s="27"/>
      <c r="O12" s="27"/>
      <c r="P12" s="27"/>
      <c r="Q12" s="315"/>
      <c r="R12" s="316"/>
    </row>
    <row r="13" spans="1:18" ht="15.6" x14ac:dyDescent="0.3">
      <c r="A13" s="268">
        <v>64</v>
      </c>
      <c r="B13" s="268" t="s">
        <v>136</v>
      </c>
      <c r="C13" s="268" t="s">
        <v>134</v>
      </c>
      <c r="D13" s="301"/>
      <c r="E13" s="317">
        <v>9.1999999999999993</v>
      </c>
      <c r="F13" s="317">
        <v>9.5</v>
      </c>
      <c r="G13" s="317">
        <v>7.5</v>
      </c>
      <c r="H13" s="317">
        <v>7</v>
      </c>
      <c r="I13" s="318">
        <f t="shared" ref="I13" si="0">SUM((E13*0.25)+(F13*0.25)+(G13*0.3)+(H13*0.2))</f>
        <v>8.3249999999999993</v>
      </c>
      <c r="J13" s="319"/>
      <c r="K13" s="320">
        <v>9.07</v>
      </c>
      <c r="L13" s="321"/>
      <c r="M13" s="318">
        <f t="shared" ref="M13" si="1">K13-L13</f>
        <v>9.07</v>
      </c>
      <c r="N13" s="322"/>
      <c r="O13" s="318">
        <f t="shared" ref="O13" si="2">I13</f>
        <v>8.3249999999999993</v>
      </c>
      <c r="P13" s="318">
        <f t="shared" ref="P13" si="3">M13</f>
        <v>9.07</v>
      </c>
      <c r="Q13" s="323">
        <f t="shared" ref="Q13" si="4">(M13+I13)/2</f>
        <v>8.6974999999999998</v>
      </c>
      <c r="R13" s="302">
        <v>1</v>
      </c>
    </row>
    <row r="14" spans="1:18" ht="15.6" x14ac:dyDescent="0.3">
      <c r="A14" s="265">
        <v>43</v>
      </c>
      <c r="B14" s="265" t="s">
        <v>151</v>
      </c>
      <c r="C14" s="309"/>
      <c r="D14" s="310"/>
      <c r="E14" s="311"/>
      <c r="F14" s="311"/>
      <c r="G14" s="311"/>
      <c r="H14" s="311"/>
      <c r="I14" s="312"/>
      <c r="J14" s="312"/>
      <c r="K14" s="313"/>
      <c r="L14" s="314"/>
      <c r="M14" s="312"/>
      <c r="N14" s="27"/>
      <c r="O14" s="27"/>
      <c r="P14" s="27"/>
      <c r="Q14" s="315"/>
      <c r="R14" s="316"/>
    </row>
    <row r="15" spans="1:18" ht="15.6" x14ac:dyDescent="0.3">
      <c r="A15" s="268">
        <v>47</v>
      </c>
      <c r="B15" s="268" t="s">
        <v>180</v>
      </c>
      <c r="C15" s="268" t="s">
        <v>152</v>
      </c>
      <c r="D15" s="301"/>
      <c r="E15" s="317">
        <v>9</v>
      </c>
      <c r="F15" s="317">
        <v>9.3000000000000007</v>
      </c>
      <c r="G15" s="317">
        <v>5.6</v>
      </c>
      <c r="H15" s="317">
        <v>5.5</v>
      </c>
      <c r="I15" s="318">
        <f t="shared" ref="I15" si="5">SUM((E15*0.25)+(F15*0.25)+(G15*0.3)+(H15*0.2))</f>
        <v>7.3550000000000004</v>
      </c>
      <c r="J15" s="319"/>
      <c r="K15" s="320">
        <v>8</v>
      </c>
      <c r="L15" s="321"/>
      <c r="M15" s="318">
        <f t="shared" ref="M15" si="6">K15-L15</f>
        <v>8</v>
      </c>
      <c r="N15" s="322"/>
      <c r="O15" s="318">
        <f t="shared" ref="O15" si="7">I15</f>
        <v>7.3550000000000004</v>
      </c>
      <c r="P15" s="318">
        <f t="shared" ref="P15" si="8">M15</f>
        <v>8</v>
      </c>
      <c r="Q15" s="323">
        <f t="shared" ref="Q15" si="9">(M15+I15)/2</f>
        <v>7.6775000000000002</v>
      </c>
      <c r="R15" s="302">
        <v>2</v>
      </c>
    </row>
    <row r="16" spans="1:18" ht="15.6" x14ac:dyDescent="0.3">
      <c r="A16" s="265">
        <v>59</v>
      </c>
      <c r="B16" s="265" t="s">
        <v>177</v>
      </c>
      <c r="C16" s="309"/>
      <c r="D16" s="310"/>
      <c r="E16" s="311"/>
      <c r="F16" s="311"/>
      <c r="G16" s="311"/>
      <c r="H16" s="311"/>
      <c r="I16" s="312"/>
      <c r="J16" s="312"/>
      <c r="K16" s="313"/>
      <c r="L16" s="314"/>
      <c r="M16" s="312"/>
      <c r="N16" s="27"/>
      <c r="O16" s="27"/>
      <c r="P16" s="27"/>
      <c r="Q16" s="315"/>
      <c r="R16" s="316"/>
    </row>
    <row r="17" spans="1:18" ht="15.6" x14ac:dyDescent="0.3">
      <c r="A17" s="268">
        <v>67</v>
      </c>
      <c r="B17" s="268" t="s">
        <v>166</v>
      </c>
      <c r="C17" s="268" t="s">
        <v>134</v>
      </c>
      <c r="D17" s="301"/>
      <c r="E17" s="317">
        <v>9</v>
      </c>
      <c r="F17" s="317">
        <v>8.6999999999999993</v>
      </c>
      <c r="G17" s="317">
        <v>5.9</v>
      </c>
      <c r="H17" s="317">
        <v>5.4</v>
      </c>
      <c r="I17" s="318">
        <f t="shared" ref="I17" si="10">SUM((E17*0.25)+(F17*0.25)+(G17*0.3)+(H17*0.2))</f>
        <v>7.2750000000000004</v>
      </c>
      <c r="J17" s="319"/>
      <c r="K17" s="320">
        <v>7.33</v>
      </c>
      <c r="L17" s="321"/>
      <c r="M17" s="318">
        <f t="shared" ref="M17" si="11">K17-L17</f>
        <v>7.33</v>
      </c>
      <c r="N17" s="322"/>
      <c r="O17" s="318">
        <f t="shared" ref="O17" si="12">I17</f>
        <v>7.2750000000000004</v>
      </c>
      <c r="P17" s="318">
        <f t="shared" ref="P17" si="13">M17</f>
        <v>7.33</v>
      </c>
      <c r="Q17" s="323">
        <f t="shared" ref="Q17" si="14">(M17+I17)/2</f>
        <v>7.3025000000000002</v>
      </c>
      <c r="R17" s="302">
        <v>3</v>
      </c>
    </row>
    <row r="18" spans="1:18" ht="15.6" x14ac:dyDescent="0.3">
      <c r="A18" s="265">
        <v>30</v>
      </c>
      <c r="B18" s="265" t="s">
        <v>135</v>
      </c>
      <c r="C18" s="309"/>
      <c r="D18" s="310"/>
      <c r="E18" s="311"/>
      <c r="F18" s="311"/>
      <c r="G18" s="311"/>
      <c r="H18" s="311"/>
      <c r="I18" s="312"/>
      <c r="J18" s="312"/>
      <c r="K18" s="313"/>
      <c r="L18" s="314"/>
      <c r="M18" s="312"/>
      <c r="N18" s="27"/>
      <c r="O18" s="27"/>
      <c r="P18" s="27"/>
      <c r="Q18" s="315"/>
      <c r="R18" s="316"/>
    </row>
    <row r="19" spans="1:18" ht="15.6" x14ac:dyDescent="0.3">
      <c r="A19" s="268">
        <v>32</v>
      </c>
      <c r="B19" s="268" t="s">
        <v>119</v>
      </c>
      <c r="C19" s="268" t="s">
        <v>122</v>
      </c>
      <c r="D19" s="301"/>
      <c r="E19" s="317">
        <v>8</v>
      </c>
      <c r="F19" s="317">
        <v>7</v>
      </c>
      <c r="G19" s="317">
        <v>5.2</v>
      </c>
      <c r="H19" s="317">
        <v>4</v>
      </c>
      <c r="I19" s="318">
        <f t="shared" ref="I19" si="15">SUM((E19*0.25)+(F19*0.25)+(G19*0.3)+(H19*0.2))</f>
        <v>6.11</v>
      </c>
      <c r="J19" s="319"/>
      <c r="K19" s="320">
        <v>7.33</v>
      </c>
      <c r="L19" s="321"/>
      <c r="M19" s="318">
        <f t="shared" ref="M19" si="16">K19-L19</f>
        <v>7.33</v>
      </c>
      <c r="N19" s="322"/>
      <c r="O19" s="318">
        <f t="shared" ref="O19" si="17">I19</f>
        <v>6.11</v>
      </c>
      <c r="P19" s="318">
        <f t="shared" ref="P19" si="18">M19</f>
        <v>7.33</v>
      </c>
      <c r="Q19" s="323">
        <f t="shared" ref="Q19" si="19">(M19+I19)/2</f>
        <v>6.7200000000000006</v>
      </c>
      <c r="R19" s="302">
        <v>4</v>
      </c>
    </row>
    <row r="20" spans="1:18" ht="15.6" x14ac:dyDescent="0.3">
      <c r="A20" s="265">
        <v>58</v>
      </c>
      <c r="B20" s="265" t="s">
        <v>197</v>
      </c>
      <c r="C20" s="309"/>
      <c r="D20" s="310"/>
      <c r="E20" s="311"/>
      <c r="F20" s="311"/>
      <c r="G20" s="311"/>
      <c r="H20" s="311"/>
      <c r="I20" s="312"/>
      <c r="J20" s="312"/>
      <c r="K20" s="313"/>
      <c r="L20" s="314"/>
      <c r="M20" s="312"/>
      <c r="N20" s="27"/>
      <c r="O20" s="27"/>
      <c r="P20" s="27"/>
      <c r="Q20" s="315"/>
      <c r="R20" s="316"/>
    </row>
    <row r="21" spans="1:18" ht="15.6" x14ac:dyDescent="0.3">
      <c r="A21" s="268">
        <v>69</v>
      </c>
      <c r="B21" s="268" t="s">
        <v>193</v>
      </c>
      <c r="C21" s="268" t="s">
        <v>134</v>
      </c>
      <c r="D21" s="301"/>
      <c r="E21" s="317">
        <v>9</v>
      </c>
      <c r="F21" s="317">
        <v>9.1999999999999993</v>
      </c>
      <c r="G21" s="317">
        <v>4.2</v>
      </c>
      <c r="H21" s="317">
        <v>3.9</v>
      </c>
      <c r="I21" s="318">
        <f t="shared" ref="I21" si="20">SUM((E21*0.25)+(F21*0.25)+(G21*0.3)+(H21*0.2))</f>
        <v>6.59</v>
      </c>
      <c r="J21" s="319"/>
      <c r="K21" s="320">
        <v>6</v>
      </c>
      <c r="L21" s="321"/>
      <c r="M21" s="318">
        <f t="shared" ref="M21" si="21">K21-L21</f>
        <v>6</v>
      </c>
      <c r="N21" s="322"/>
      <c r="O21" s="318">
        <f t="shared" ref="O21" si="22">I21</f>
        <v>6.59</v>
      </c>
      <c r="P21" s="318">
        <f t="shared" ref="P21" si="23">M21</f>
        <v>6</v>
      </c>
      <c r="Q21" s="323">
        <f t="shared" ref="Q21" si="24">(M21+I21)/2</f>
        <v>6.2949999999999999</v>
      </c>
      <c r="R21" s="302">
        <v>5</v>
      </c>
    </row>
    <row r="22" spans="1:18" x14ac:dyDescent="0.25">
      <c r="A22" s="324"/>
      <c r="B22" s="263"/>
      <c r="C22" s="263"/>
      <c r="D22" s="291"/>
      <c r="E22" s="325"/>
      <c r="F22" s="325"/>
      <c r="G22" s="325"/>
      <c r="H22" s="325"/>
      <c r="I22" s="326"/>
      <c r="J22" s="326"/>
      <c r="K22" s="327"/>
      <c r="L22" s="328"/>
      <c r="M22" s="326"/>
      <c r="N22" s="329"/>
      <c r="O22" s="326"/>
      <c r="P22" s="326"/>
      <c r="Q22" s="330"/>
      <c r="R22" s="298"/>
    </row>
    <row r="23" spans="1:18" ht="14.4" x14ac:dyDescent="0.3">
      <c r="A23" s="308"/>
      <c r="B23" s="263"/>
      <c r="C23" s="331"/>
      <c r="D23" s="3"/>
      <c r="E23" s="332"/>
      <c r="F23" s="332"/>
      <c r="G23" s="332"/>
      <c r="H23" s="332"/>
      <c r="I23" s="21"/>
      <c r="J23" s="21"/>
      <c r="K23" s="333"/>
      <c r="L23" s="334"/>
      <c r="M23" s="21"/>
      <c r="N23" s="98"/>
      <c r="O23" s="98"/>
      <c r="P23" s="98"/>
      <c r="Q23" s="149"/>
      <c r="R23" s="6"/>
    </row>
    <row r="24" spans="1:18" x14ac:dyDescent="0.25">
      <c r="A24" s="308"/>
      <c r="B24" s="263"/>
      <c r="C24" s="263"/>
      <c r="D24" s="291"/>
      <c r="E24" s="325"/>
      <c r="F24" s="325"/>
      <c r="G24" s="325"/>
      <c r="H24" s="325"/>
      <c r="I24" s="326"/>
      <c r="J24" s="326"/>
      <c r="K24" s="327"/>
      <c r="L24" s="328"/>
      <c r="M24" s="326"/>
      <c r="N24" s="329"/>
      <c r="O24" s="326"/>
      <c r="P24" s="326"/>
      <c r="Q24" s="330"/>
      <c r="R24" s="298"/>
    </row>
    <row r="25" spans="1:18" ht="14.4" x14ac:dyDescent="0.3">
      <c r="A25" s="308"/>
      <c r="B25" s="263"/>
      <c r="C25" s="331"/>
      <c r="D25" s="3"/>
      <c r="E25" s="332"/>
      <c r="F25" s="332"/>
      <c r="G25" s="332"/>
      <c r="H25" s="332"/>
      <c r="I25" s="21"/>
      <c r="J25" s="21"/>
      <c r="K25" s="333"/>
      <c r="L25" s="334"/>
      <c r="M25" s="21"/>
      <c r="N25" s="98"/>
      <c r="O25" s="98"/>
      <c r="P25" s="98"/>
      <c r="Q25" s="149"/>
      <c r="R25" s="6"/>
    </row>
    <row r="26" spans="1:18" x14ac:dyDescent="0.25">
      <c r="A26" s="308"/>
      <c r="B26" s="263"/>
      <c r="C26" s="263"/>
      <c r="D26" s="291"/>
      <c r="E26" s="325"/>
      <c r="F26" s="325"/>
      <c r="G26" s="325"/>
      <c r="H26" s="325"/>
      <c r="I26" s="326"/>
      <c r="J26" s="326"/>
      <c r="K26" s="327"/>
      <c r="L26" s="328"/>
      <c r="M26" s="326"/>
      <c r="N26" s="329"/>
      <c r="O26" s="326"/>
      <c r="P26" s="326"/>
      <c r="Q26" s="330"/>
      <c r="R26" s="298"/>
    </row>
    <row r="27" spans="1:18" ht="14.4" x14ac:dyDescent="0.3">
      <c r="A27" s="308"/>
      <c r="B27" s="263"/>
      <c r="C27" s="331"/>
      <c r="D27" s="3"/>
      <c r="E27" s="332"/>
      <c r="F27" s="332"/>
      <c r="G27" s="332"/>
      <c r="H27" s="332"/>
      <c r="I27" s="21"/>
      <c r="J27" s="21"/>
      <c r="K27" s="333"/>
      <c r="L27" s="334"/>
      <c r="M27" s="21"/>
      <c r="N27" s="98"/>
      <c r="O27" s="98"/>
      <c r="P27" s="98"/>
      <c r="Q27" s="149"/>
      <c r="R27" s="6"/>
    </row>
    <row r="28" spans="1:18" x14ac:dyDescent="0.25">
      <c r="A28" s="308"/>
      <c r="B28" s="263"/>
      <c r="C28" s="263"/>
      <c r="D28" s="291"/>
      <c r="E28" s="325"/>
      <c r="F28" s="325"/>
      <c r="G28" s="325"/>
      <c r="H28" s="325"/>
      <c r="I28" s="326"/>
      <c r="J28" s="326"/>
      <c r="K28" s="327"/>
      <c r="L28" s="328"/>
      <c r="M28" s="326"/>
      <c r="N28" s="329"/>
      <c r="O28" s="326"/>
      <c r="P28" s="326"/>
      <c r="Q28" s="330"/>
      <c r="R28" s="298"/>
    </row>
    <row r="29" spans="1:18" ht="14.4" x14ac:dyDescent="0.3">
      <c r="A29" s="308"/>
      <c r="B29" s="263"/>
      <c r="C29" s="331"/>
      <c r="D29" s="3"/>
      <c r="E29" s="332"/>
      <c r="F29" s="332"/>
      <c r="G29" s="332"/>
      <c r="H29" s="332"/>
      <c r="I29" s="21"/>
      <c r="J29" s="21"/>
      <c r="K29" s="333"/>
      <c r="L29" s="334"/>
      <c r="M29" s="21"/>
      <c r="N29" s="98"/>
      <c r="O29" s="98"/>
      <c r="P29" s="98"/>
      <c r="Q29" s="149"/>
      <c r="R29" s="6"/>
    </row>
    <row r="30" spans="1:18" x14ac:dyDescent="0.25">
      <c r="A30" s="308"/>
      <c r="B30" s="263"/>
      <c r="C30" s="263"/>
      <c r="D30" s="291"/>
      <c r="E30" s="325"/>
      <c r="F30" s="325"/>
      <c r="G30" s="325"/>
      <c r="H30" s="325"/>
      <c r="I30" s="326"/>
      <c r="J30" s="326"/>
      <c r="K30" s="327"/>
      <c r="L30" s="328"/>
      <c r="M30" s="326"/>
      <c r="N30" s="329"/>
      <c r="O30" s="326"/>
      <c r="P30" s="326"/>
      <c r="Q30" s="330"/>
      <c r="R30" s="298"/>
    </row>
    <row r="31" spans="1:18" ht="14.4" x14ac:dyDescent="0.3">
      <c r="A31" s="308"/>
      <c r="B31" s="263"/>
      <c r="C31" s="331"/>
      <c r="D31" s="3"/>
      <c r="E31" s="332"/>
      <c r="F31" s="332"/>
      <c r="G31" s="332"/>
      <c r="H31" s="332"/>
      <c r="I31" s="21"/>
      <c r="J31" s="21"/>
      <c r="K31" s="333"/>
      <c r="L31" s="334"/>
      <c r="M31" s="21"/>
      <c r="N31" s="98"/>
      <c r="O31" s="98"/>
      <c r="P31" s="98"/>
      <c r="Q31" s="149"/>
      <c r="R31" s="6"/>
    </row>
    <row r="32" spans="1:18" x14ac:dyDescent="0.25">
      <c r="A32" s="308"/>
      <c r="B32" s="263"/>
      <c r="C32" s="263"/>
      <c r="D32" s="291"/>
      <c r="E32" s="325"/>
      <c r="F32" s="325"/>
      <c r="G32" s="325"/>
      <c r="H32" s="325"/>
      <c r="I32" s="326"/>
      <c r="J32" s="326"/>
      <c r="K32" s="327"/>
      <c r="L32" s="328"/>
      <c r="M32" s="326"/>
      <c r="N32" s="329"/>
      <c r="O32" s="326"/>
      <c r="P32" s="326"/>
      <c r="Q32" s="330"/>
      <c r="R32" s="298"/>
    </row>
    <row r="33" spans="1:18" ht="14.4" x14ac:dyDescent="0.3">
      <c r="A33" s="308"/>
      <c r="B33" s="263"/>
      <c r="C33" s="331"/>
      <c r="D33" s="3"/>
      <c r="E33" s="332"/>
      <c r="F33" s="332"/>
      <c r="G33" s="332"/>
      <c r="H33" s="332"/>
      <c r="I33" s="21"/>
      <c r="J33" s="21"/>
      <c r="K33" s="333"/>
      <c r="L33" s="334"/>
      <c r="M33" s="21"/>
      <c r="N33" s="98"/>
      <c r="O33" s="98"/>
      <c r="P33" s="98"/>
      <c r="Q33" s="149"/>
      <c r="R33" s="6"/>
    </row>
    <row r="34" spans="1:18" x14ac:dyDescent="0.25">
      <c r="A34" s="308"/>
      <c r="B34" s="263"/>
      <c r="C34" s="263"/>
      <c r="D34" s="291"/>
      <c r="E34" s="325"/>
      <c r="F34" s="325"/>
      <c r="G34" s="325"/>
      <c r="H34" s="325"/>
      <c r="I34" s="326"/>
      <c r="J34" s="326"/>
      <c r="K34" s="327"/>
      <c r="L34" s="328"/>
      <c r="M34" s="326"/>
      <c r="N34" s="329"/>
      <c r="O34" s="326"/>
      <c r="P34" s="326"/>
      <c r="Q34" s="330"/>
      <c r="R34" s="298"/>
    </row>
    <row r="35" spans="1:18" ht="14.4" x14ac:dyDescent="0.3">
      <c r="A35" s="308"/>
      <c r="B35" s="263"/>
      <c r="C35" s="331"/>
      <c r="D35" s="3"/>
      <c r="E35" s="332"/>
      <c r="F35" s="332"/>
      <c r="G35" s="332"/>
      <c r="H35" s="332"/>
      <c r="I35" s="21"/>
      <c r="J35" s="21"/>
      <c r="K35" s="333"/>
      <c r="L35" s="334"/>
      <c r="M35" s="21"/>
      <c r="N35" s="98"/>
      <c r="O35" s="98"/>
      <c r="P35" s="98"/>
      <c r="Q35" s="149"/>
      <c r="R35" s="6"/>
    </row>
    <row r="36" spans="1:18" x14ac:dyDescent="0.25">
      <c r="A36" s="308"/>
      <c r="B36" s="263"/>
      <c r="C36" s="263"/>
      <c r="D36" s="291"/>
      <c r="E36" s="325"/>
      <c r="F36" s="325"/>
      <c r="G36" s="325"/>
      <c r="H36" s="325"/>
      <c r="I36" s="326"/>
      <c r="J36" s="326"/>
      <c r="K36" s="327"/>
      <c r="L36" s="328"/>
      <c r="M36" s="326"/>
      <c r="N36" s="329"/>
      <c r="O36" s="326"/>
      <c r="P36" s="326"/>
      <c r="Q36" s="330"/>
      <c r="R36" s="298"/>
    </row>
    <row r="37" spans="1:18" ht="14.4" x14ac:dyDescent="0.3">
      <c r="A37" s="308"/>
      <c r="B37" s="263"/>
      <c r="C37" s="331"/>
      <c r="D37" s="3"/>
      <c r="E37" s="332"/>
      <c r="F37" s="332"/>
      <c r="G37" s="332"/>
      <c r="H37" s="332"/>
      <c r="I37" s="21"/>
      <c r="J37" s="21"/>
      <c r="K37" s="333"/>
      <c r="L37" s="334"/>
      <c r="M37" s="21"/>
      <c r="N37" s="98"/>
      <c r="O37" s="98"/>
      <c r="P37" s="98"/>
      <c r="Q37" s="149"/>
      <c r="R37" s="6"/>
    </row>
    <row r="38" spans="1:18" x14ac:dyDescent="0.25">
      <c r="A38" s="308"/>
      <c r="B38" s="263"/>
      <c r="C38" s="263"/>
      <c r="D38" s="291"/>
      <c r="E38" s="325"/>
      <c r="F38" s="325"/>
      <c r="G38" s="325"/>
      <c r="H38" s="325"/>
      <c r="I38" s="326"/>
      <c r="J38" s="326"/>
      <c r="K38" s="327"/>
      <c r="L38" s="328"/>
      <c r="M38" s="326"/>
      <c r="N38" s="329"/>
      <c r="O38" s="326"/>
      <c r="P38" s="326"/>
      <c r="Q38" s="330"/>
      <c r="R38" s="298"/>
    </row>
    <row r="39" spans="1:18" ht="14.4" x14ac:dyDescent="0.3">
      <c r="A39" s="308"/>
      <c r="B39" s="263"/>
      <c r="C39" s="331"/>
      <c r="D39" s="3"/>
      <c r="E39" s="332"/>
      <c r="F39" s="332"/>
      <c r="G39" s="332"/>
      <c r="H39" s="332"/>
      <c r="I39" s="21"/>
      <c r="J39" s="21"/>
      <c r="K39" s="333"/>
      <c r="L39" s="334"/>
      <c r="M39" s="21"/>
      <c r="N39" s="98"/>
      <c r="O39" s="98"/>
      <c r="P39" s="98"/>
      <c r="Q39" s="149"/>
      <c r="R39" s="6"/>
    </row>
    <row r="40" spans="1:18" x14ac:dyDescent="0.25">
      <c r="A40" s="324"/>
      <c r="B40" s="263"/>
      <c r="C40" s="263"/>
      <c r="D40" s="291"/>
      <c r="E40" s="325"/>
      <c r="F40" s="325"/>
      <c r="G40" s="325"/>
      <c r="H40" s="325"/>
      <c r="I40" s="326"/>
      <c r="J40" s="326"/>
      <c r="K40" s="327"/>
      <c r="L40" s="328"/>
      <c r="M40" s="326"/>
      <c r="N40" s="329"/>
      <c r="O40" s="326"/>
      <c r="P40" s="326"/>
      <c r="Q40" s="330"/>
      <c r="R40" s="298"/>
    </row>
    <row r="41" spans="1:18" ht="14.4" x14ac:dyDescent="0.3">
      <c r="A41" s="308"/>
      <c r="B41" s="263"/>
      <c r="C41" s="331"/>
      <c r="D41" s="3"/>
      <c r="E41" s="332"/>
      <c r="F41" s="332"/>
      <c r="G41" s="332"/>
      <c r="H41" s="332"/>
      <c r="I41" s="21"/>
      <c r="J41" s="21"/>
      <c r="K41" s="333"/>
      <c r="L41" s="334"/>
      <c r="M41" s="21"/>
      <c r="N41" s="98"/>
      <c r="O41" s="98"/>
      <c r="P41" s="98"/>
      <c r="Q41" s="149"/>
      <c r="R41" s="6"/>
    </row>
    <row r="42" spans="1:18" x14ac:dyDescent="0.25">
      <c r="A42" s="308"/>
      <c r="B42" s="263"/>
      <c r="C42" s="263"/>
      <c r="D42" s="291"/>
      <c r="E42" s="325"/>
      <c r="F42" s="325"/>
      <c r="G42" s="325"/>
      <c r="H42" s="325"/>
      <c r="I42" s="326"/>
      <c r="J42" s="326"/>
      <c r="K42" s="327"/>
      <c r="L42" s="328"/>
      <c r="M42" s="326"/>
      <c r="N42" s="329"/>
      <c r="O42" s="326"/>
      <c r="P42" s="326"/>
      <c r="Q42" s="330"/>
      <c r="R42" s="298"/>
    </row>
    <row r="43" spans="1:18" ht="14.4" x14ac:dyDescent="0.3">
      <c r="A43" s="308"/>
      <c r="B43" s="263"/>
      <c r="C43" s="331"/>
      <c r="D43" s="3"/>
      <c r="E43" s="332"/>
      <c r="F43" s="332"/>
      <c r="G43" s="332"/>
      <c r="H43" s="332"/>
      <c r="I43" s="21"/>
      <c r="J43" s="21"/>
      <c r="K43" s="333"/>
      <c r="L43" s="334"/>
      <c r="M43" s="21"/>
      <c r="N43" s="98"/>
      <c r="O43" s="98"/>
      <c r="P43" s="98"/>
      <c r="Q43" s="149"/>
      <c r="R43" s="6"/>
    </row>
    <row r="44" spans="1:18" x14ac:dyDescent="0.25">
      <c r="A44" s="308"/>
      <c r="B44" s="263"/>
      <c r="C44" s="263"/>
      <c r="D44" s="291"/>
      <c r="E44" s="325"/>
      <c r="F44" s="325"/>
      <c r="G44" s="325"/>
      <c r="H44" s="325"/>
      <c r="I44" s="326"/>
      <c r="J44" s="326"/>
      <c r="K44" s="327"/>
      <c r="L44" s="328"/>
      <c r="M44" s="326"/>
      <c r="N44" s="329"/>
      <c r="O44" s="326"/>
      <c r="P44" s="326"/>
      <c r="Q44" s="330"/>
      <c r="R44" s="298"/>
    </row>
    <row r="45" spans="1:18" ht="14.4" x14ac:dyDescent="0.3">
      <c r="A45" s="308"/>
      <c r="B45" s="263"/>
      <c r="C45" s="331"/>
      <c r="D45" s="3"/>
      <c r="E45" s="332"/>
      <c r="F45" s="332"/>
      <c r="G45" s="332"/>
      <c r="H45" s="332"/>
      <c r="I45" s="21"/>
      <c r="J45" s="21"/>
      <c r="K45" s="333"/>
      <c r="L45" s="334"/>
      <c r="M45" s="21"/>
      <c r="N45" s="98"/>
      <c r="O45" s="98"/>
      <c r="P45" s="98"/>
      <c r="Q45" s="149"/>
      <c r="R45" s="6"/>
    </row>
    <row r="46" spans="1:18" x14ac:dyDescent="0.25">
      <c r="A46" s="308"/>
      <c r="B46" s="263"/>
      <c r="C46" s="263"/>
      <c r="D46" s="291"/>
      <c r="E46" s="325"/>
      <c r="F46" s="325"/>
      <c r="G46" s="325"/>
      <c r="H46" s="325"/>
      <c r="I46" s="326"/>
      <c r="J46" s="326"/>
      <c r="K46" s="327"/>
      <c r="L46" s="328"/>
      <c r="M46" s="326"/>
      <c r="N46" s="329"/>
      <c r="O46" s="326"/>
      <c r="P46" s="326"/>
      <c r="Q46" s="330"/>
      <c r="R46" s="298"/>
    </row>
    <row r="47" spans="1:18" ht="14.4" x14ac:dyDescent="0.3">
      <c r="A47" s="308"/>
      <c r="B47" s="263"/>
      <c r="C47" s="331"/>
      <c r="D47" s="3"/>
      <c r="E47" s="332"/>
      <c r="F47" s="332"/>
      <c r="G47" s="332"/>
      <c r="H47" s="332"/>
      <c r="I47" s="21"/>
      <c r="J47" s="21"/>
      <c r="K47" s="333"/>
      <c r="L47" s="334"/>
      <c r="M47" s="21"/>
      <c r="N47" s="98"/>
      <c r="O47" s="98"/>
      <c r="P47" s="98"/>
      <c r="Q47" s="149"/>
      <c r="R47" s="6"/>
    </row>
    <row r="48" spans="1:18" x14ac:dyDescent="0.25">
      <c r="A48" s="308"/>
      <c r="B48" s="263"/>
      <c r="C48" s="263"/>
      <c r="D48" s="291"/>
      <c r="E48" s="325"/>
      <c r="F48" s="325"/>
      <c r="G48" s="325"/>
      <c r="H48" s="325"/>
      <c r="I48" s="326"/>
      <c r="J48" s="326"/>
      <c r="K48" s="327"/>
      <c r="L48" s="328"/>
      <c r="M48" s="326"/>
      <c r="N48" s="329"/>
      <c r="O48" s="326"/>
      <c r="P48" s="326"/>
      <c r="Q48" s="330"/>
      <c r="R48" s="298"/>
    </row>
    <row r="49" spans="1:18" ht="14.4" x14ac:dyDescent="0.3">
      <c r="A49" s="308"/>
      <c r="B49" s="263"/>
      <c r="C49" s="331"/>
      <c r="D49" s="3"/>
      <c r="E49" s="332"/>
      <c r="F49" s="332"/>
      <c r="G49" s="332"/>
      <c r="H49" s="332"/>
      <c r="I49" s="21"/>
      <c r="J49" s="21"/>
      <c r="K49" s="333"/>
      <c r="L49" s="334"/>
      <c r="M49" s="21"/>
      <c r="N49" s="98"/>
      <c r="O49" s="98"/>
      <c r="P49" s="98"/>
      <c r="Q49" s="149"/>
      <c r="R49" s="6"/>
    </row>
    <row r="50" spans="1:18" x14ac:dyDescent="0.25">
      <c r="A50" s="308"/>
      <c r="B50" s="263"/>
      <c r="C50" s="263"/>
      <c r="D50" s="291"/>
      <c r="E50" s="325"/>
      <c r="F50" s="325"/>
      <c r="G50" s="325"/>
      <c r="H50" s="325"/>
      <c r="I50" s="326"/>
      <c r="J50" s="326"/>
      <c r="K50" s="327"/>
      <c r="L50" s="328"/>
      <c r="M50" s="326"/>
      <c r="N50" s="329"/>
      <c r="O50" s="326"/>
      <c r="P50" s="326"/>
      <c r="Q50" s="330"/>
      <c r="R50" s="298"/>
    </row>
    <row r="51" spans="1:18" ht="14.4" x14ac:dyDescent="0.3">
      <c r="A51" s="324"/>
      <c r="B51" s="263"/>
      <c r="C51" s="331"/>
      <c r="D51" s="3"/>
      <c r="E51" s="332"/>
      <c r="F51" s="332"/>
      <c r="G51" s="332"/>
      <c r="H51" s="332"/>
      <c r="I51" s="21"/>
      <c r="J51" s="21"/>
      <c r="K51" s="333"/>
      <c r="L51" s="334"/>
      <c r="M51" s="21"/>
      <c r="N51" s="98"/>
      <c r="O51" s="98"/>
      <c r="P51" s="98"/>
      <c r="Q51" s="149"/>
      <c r="R51" s="6"/>
    </row>
    <row r="52" spans="1:18" x14ac:dyDescent="0.25">
      <c r="A52" s="324"/>
      <c r="B52" s="263"/>
      <c r="C52" s="263"/>
      <c r="D52" s="291"/>
      <c r="E52" s="325"/>
      <c r="F52" s="325"/>
      <c r="G52" s="325"/>
      <c r="H52" s="325"/>
      <c r="I52" s="326"/>
      <c r="J52" s="326"/>
      <c r="K52" s="327"/>
      <c r="L52" s="328"/>
      <c r="M52" s="326"/>
      <c r="N52" s="329"/>
      <c r="O52" s="326"/>
      <c r="P52" s="326"/>
      <c r="Q52" s="330"/>
      <c r="R52" s="298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fitToHeight="0" orientation="landscape" r:id="rId1"/>
  <headerFooter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C8B1B-DA87-4D34-B454-66D5947B7D8D}">
  <sheetPr>
    <pageSetUpPr fitToPage="1"/>
  </sheetPr>
  <dimension ref="A1:R52"/>
  <sheetViews>
    <sheetView workbookViewId="0">
      <selection activeCell="B7" sqref="B7"/>
    </sheetView>
  </sheetViews>
  <sheetFormatPr defaultRowHeight="13.2" x14ac:dyDescent="0.25"/>
  <cols>
    <col min="2" max="2" width="28.5546875" customWidth="1"/>
    <col min="3" max="3" width="26.664062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2" t="str">
        <f>'Comp Detail'!A1</f>
        <v>SVG OFFICIAL COMPETITION FEBRUARY 2025</v>
      </c>
      <c r="B1" s="3"/>
      <c r="C1" s="288" t="s">
        <v>69</v>
      </c>
      <c r="K1" s="391"/>
      <c r="L1" s="391"/>
      <c r="M1" s="391"/>
      <c r="R1" s="180">
        <f ca="1">NOW()</f>
        <v>45711.639191203707</v>
      </c>
    </row>
    <row r="2" spans="1:18" ht="15.6" x14ac:dyDescent="0.3">
      <c r="A2" s="28"/>
      <c r="B2" s="3"/>
      <c r="C2" s="58" t="s">
        <v>114</v>
      </c>
      <c r="D2" s="98"/>
      <c r="K2" s="391"/>
      <c r="L2" s="391"/>
      <c r="M2" s="391"/>
      <c r="R2" s="181">
        <f ca="1">NOW()</f>
        <v>45711.639191203707</v>
      </c>
    </row>
    <row r="3" spans="1:18" ht="15.6" x14ac:dyDescent="0.3">
      <c r="A3" s="387" t="str">
        <f>'Comp Detail'!A3</f>
        <v>FEBRUARY 20th to 23rd</v>
      </c>
      <c r="B3" s="388"/>
      <c r="C3" s="3" t="s">
        <v>143</v>
      </c>
      <c r="D3" s="147"/>
      <c r="K3" s="1"/>
      <c r="L3" s="1"/>
      <c r="M3" s="1"/>
    </row>
    <row r="4" spans="1:18" ht="15.6" x14ac:dyDescent="0.3">
      <c r="A4" s="100"/>
      <c r="B4" s="289"/>
      <c r="K4" s="1"/>
      <c r="L4" s="1"/>
      <c r="M4" s="1"/>
    </row>
    <row r="5" spans="1:18" ht="15.6" x14ac:dyDescent="0.3">
      <c r="A5" s="290" t="s">
        <v>235</v>
      </c>
      <c r="B5" s="2"/>
      <c r="C5" s="4"/>
      <c r="D5" s="291"/>
      <c r="E5" s="2"/>
      <c r="F5" s="4"/>
      <c r="G5" s="4"/>
      <c r="H5" s="2"/>
      <c r="I5" s="291"/>
      <c r="J5" s="291"/>
      <c r="K5" s="292"/>
      <c r="L5" s="293"/>
      <c r="M5" s="291"/>
      <c r="N5" s="291"/>
      <c r="O5" s="291"/>
      <c r="P5" s="291"/>
      <c r="Q5" s="291"/>
      <c r="R5" s="291"/>
    </row>
    <row r="6" spans="1:18" ht="15.6" x14ac:dyDescent="0.3">
      <c r="A6" s="290"/>
      <c r="B6" s="2"/>
      <c r="C6" s="4"/>
      <c r="D6" s="291"/>
      <c r="E6" s="2"/>
      <c r="F6" s="4"/>
      <c r="G6" s="4"/>
      <c r="H6" s="2"/>
      <c r="I6" s="291"/>
      <c r="J6" s="291"/>
      <c r="K6" s="292"/>
      <c r="L6" s="293"/>
      <c r="M6" s="291"/>
      <c r="N6" s="291"/>
      <c r="O6" s="291"/>
      <c r="P6" s="291"/>
      <c r="Q6" s="291"/>
      <c r="R6" s="291"/>
    </row>
    <row r="7" spans="1:18" ht="15.6" x14ac:dyDescent="0.3">
      <c r="A7" s="290"/>
      <c r="B7" s="2" t="s">
        <v>236</v>
      </c>
      <c r="C7" s="4"/>
      <c r="D7" s="291"/>
      <c r="E7" s="4" t="s">
        <v>47</v>
      </c>
      <c r="F7" s="294" t="str">
        <f>C2</f>
        <v>Juan Manuel Cardaci</v>
      </c>
      <c r="G7" s="4"/>
      <c r="H7" s="4"/>
      <c r="I7" s="291"/>
      <c r="J7" s="291"/>
      <c r="K7" s="291" t="s">
        <v>46</v>
      </c>
      <c r="L7" s="41" t="str">
        <f>C3</f>
        <v>Robyn Bruderer</v>
      </c>
      <c r="M7" s="291"/>
      <c r="N7" s="291"/>
      <c r="O7" s="291"/>
      <c r="P7" s="291"/>
      <c r="Q7" s="291"/>
      <c r="R7" s="291"/>
    </row>
    <row r="8" spans="1:18" ht="14.4" x14ac:dyDescent="0.3">
      <c r="A8" s="4"/>
      <c r="B8" s="4"/>
      <c r="C8" s="4"/>
      <c r="D8" s="291"/>
      <c r="E8" s="2"/>
      <c r="F8" s="4"/>
      <c r="G8" s="4"/>
      <c r="H8" s="4"/>
      <c r="I8" s="295"/>
      <c r="J8" s="295"/>
      <c r="K8" s="291"/>
      <c r="L8" s="291"/>
      <c r="M8" s="295"/>
      <c r="N8" s="291"/>
      <c r="O8" s="291"/>
      <c r="P8" s="291"/>
      <c r="Q8" s="296"/>
      <c r="R8" s="291"/>
    </row>
    <row r="9" spans="1:18" ht="14.4" x14ac:dyDescent="0.3">
      <c r="A9" s="30" t="s">
        <v>24</v>
      </c>
      <c r="B9" s="30" t="s">
        <v>25</v>
      </c>
      <c r="C9" s="30" t="s">
        <v>28</v>
      </c>
      <c r="D9" s="297"/>
      <c r="E9" s="39" t="s">
        <v>14</v>
      </c>
      <c r="F9" s="30"/>
      <c r="G9" s="30"/>
      <c r="H9" s="30"/>
      <c r="I9" s="298" t="s">
        <v>14</v>
      </c>
      <c r="J9" s="299"/>
      <c r="K9" s="295"/>
      <c r="L9" s="295"/>
      <c r="M9" s="298" t="s">
        <v>54</v>
      </c>
      <c r="N9" s="297"/>
      <c r="O9" s="295"/>
      <c r="P9" s="295"/>
      <c r="Q9" s="300" t="s">
        <v>15</v>
      </c>
      <c r="R9" s="295"/>
    </row>
    <row r="10" spans="1:18" ht="14.4" x14ac:dyDescent="0.3">
      <c r="A10" s="37"/>
      <c r="B10" s="153"/>
      <c r="C10" s="37"/>
      <c r="D10" s="301"/>
      <c r="E10" s="37" t="s">
        <v>4</v>
      </c>
      <c r="F10" s="37" t="s">
        <v>5</v>
      </c>
      <c r="G10" s="37" t="s">
        <v>6</v>
      </c>
      <c r="H10" s="37" t="s">
        <v>7</v>
      </c>
      <c r="I10" s="302" t="s">
        <v>15</v>
      </c>
      <c r="J10" s="303"/>
      <c r="K10" s="304" t="s">
        <v>36</v>
      </c>
      <c r="L10" s="304" t="s">
        <v>58</v>
      </c>
      <c r="M10" s="302" t="s">
        <v>15</v>
      </c>
      <c r="N10" s="301"/>
      <c r="O10" s="305" t="s">
        <v>66</v>
      </c>
      <c r="P10" s="305" t="s">
        <v>67</v>
      </c>
      <c r="Q10" s="306" t="s">
        <v>32</v>
      </c>
      <c r="R10" s="305" t="s">
        <v>35</v>
      </c>
    </row>
    <row r="11" spans="1:18" x14ac:dyDescent="0.25">
      <c r="D11" s="301"/>
      <c r="J11" s="301"/>
      <c r="N11" s="301"/>
      <c r="Q11" s="307"/>
    </row>
    <row r="12" spans="1:18" ht="15.6" x14ac:dyDescent="0.3">
      <c r="A12" s="265">
        <v>54</v>
      </c>
      <c r="B12" s="265" t="s">
        <v>210</v>
      </c>
      <c r="C12" s="309"/>
      <c r="D12" s="310"/>
      <c r="E12" s="311"/>
      <c r="F12" s="311"/>
      <c r="G12" s="311"/>
      <c r="H12" s="311"/>
      <c r="I12" s="312"/>
      <c r="J12" s="312"/>
      <c r="K12" s="313"/>
      <c r="L12" s="314"/>
      <c r="M12" s="312"/>
      <c r="N12" s="27"/>
      <c r="O12" s="27"/>
      <c r="P12" s="27"/>
      <c r="Q12" s="315"/>
      <c r="R12" s="316"/>
    </row>
    <row r="13" spans="1:18" ht="15.6" x14ac:dyDescent="0.3">
      <c r="A13" s="268">
        <v>56</v>
      </c>
      <c r="B13" s="268" t="s">
        <v>211</v>
      </c>
      <c r="C13" s="268" t="s">
        <v>128</v>
      </c>
      <c r="D13" s="301"/>
      <c r="E13" s="317">
        <v>9</v>
      </c>
      <c r="F13" s="317">
        <v>8.6</v>
      </c>
      <c r="G13" s="317">
        <v>7</v>
      </c>
      <c r="H13" s="317">
        <v>5.9</v>
      </c>
      <c r="I13" s="318">
        <f t="shared" ref="I13" si="0">SUM((E13*0.25)+(F13*0.25)+(G13*0.3)+(H13*0.2))</f>
        <v>7.68</v>
      </c>
      <c r="J13" s="319"/>
      <c r="K13" s="320">
        <v>8.15</v>
      </c>
      <c r="L13" s="321"/>
      <c r="M13" s="318">
        <f t="shared" ref="M13" si="1">K13-L13</f>
        <v>8.15</v>
      </c>
      <c r="N13" s="322"/>
      <c r="O13" s="318">
        <f t="shared" ref="O13" si="2">I13</f>
        <v>7.68</v>
      </c>
      <c r="P13" s="318">
        <f t="shared" ref="P13" si="3">M13</f>
        <v>8.15</v>
      </c>
      <c r="Q13" s="323">
        <f t="shared" ref="Q13" si="4">(M13+I13)/2</f>
        <v>7.915</v>
      </c>
      <c r="R13" s="302">
        <v>1</v>
      </c>
    </row>
    <row r="14" spans="1:18" ht="15.6" x14ac:dyDescent="0.3">
      <c r="A14" s="265">
        <v>52</v>
      </c>
      <c r="B14" s="265" t="s">
        <v>209</v>
      </c>
      <c r="C14" s="309"/>
      <c r="D14" s="310"/>
      <c r="E14" s="311"/>
      <c r="F14" s="311"/>
      <c r="G14" s="311"/>
      <c r="H14" s="311"/>
      <c r="I14" s="312"/>
      <c r="J14" s="312"/>
      <c r="K14" s="313"/>
      <c r="L14" s="314"/>
      <c r="M14" s="312"/>
      <c r="N14" s="27"/>
      <c r="O14" s="27"/>
      <c r="P14" s="27"/>
      <c r="Q14" s="315"/>
      <c r="R14" s="316"/>
    </row>
    <row r="15" spans="1:18" ht="15.6" x14ac:dyDescent="0.3">
      <c r="A15" s="268">
        <v>53</v>
      </c>
      <c r="B15" s="268" t="s">
        <v>127</v>
      </c>
      <c r="C15" s="268" t="s">
        <v>128</v>
      </c>
      <c r="D15" s="301"/>
      <c r="E15" s="317">
        <v>8.6999999999999993</v>
      </c>
      <c r="F15" s="317">
        <v>9.5</v>
      </c>
      <c r="G15" s="317">
        <v>6.2</v>
      </c>
      <c r="H15" s="317">
        <v>5.9</v>
      </c>
      <c r="I15" s="318">
        <f t="shared" ref="I15" si="5">SUM((E15*0.25)+(F15*0.25)+(G15*0.3)+(H15*0.2))</f>
        <v>7.59</v>
      </c>
      <c r="J15" s="319"/>
      <c r="K15" s="320">
        <v>7.69</v>
      </c>
      <c r="L15" s="321"/>
      <c r="M15" s="318">
        <f t="shared" ref="M15" si="6">K15-L15</f>
        <v>7.69</v>
      </c>
      <c r="N15" s="322"/>
      <c r="O15" s="318">
        <f t="shared" ref="O15" si="7">I15</f>
        <v>7.59</v>
      </c>
      <c r="P15" s="318">
        <f t="shared" ref="P15" si="8">M15</f>
        <v>7.69</v>
      </c>
      <c r="Q15" s="323">
        <f t="shared" ref="Q15" si="9">(M15+I15)/2</f>
        <v>7.6400000000000006</v>
      </c>
      <c r="R15" s="302">
        <v>2</v>
      </c>
    </row>
    <row r="16" spans="1:18" ht="15.6" x14ac:dyDescent="0.3">
      <c r="A16" s="265">
        <v>40</v>
      </c>
      <c r="B16" s="265" t="s">
        <v>174</v>
      </c>
      <c r="C16" s="309"/>
      <c r="D16" s="310"/>
      <c r="E16" s="311"/>
      <c r="F16" s="311"/>
      <c r="G16" s="311"/>
      <c r="H16" s="311"/>
      <c r="I16" s="312"/>
      <c r="J16" s="312"/>
      <c r="K16" s="313"/>
      <c r="L16" s="314"/>
      <c r="M16" s="312"/>
      <c r="N16" s="27"/>
      <c r="O16" s="27"/>
      <c r="P16" s="27"/>
      <c r="Q16" s="315"/>
      <c r="R16" s="316"/>
    </row>
    <row r="17" spans="1:18" ht="15.6" x14ac:dyDescent="0.3">
      <c r="A17" s="268">
        <v>44</v>
      </c>
      <c r="B17" s="268" t="s">
        <v>179</v>
      </c>
      <c r="C17" s="268" t="s">
        <v>152</v>
      </c>
      <c r="D17" s="301"/>
      <c r="E17" s="317">
        <v>8.5</v>
      </c>
      <c r="F17" s="317">
        <v>8.1999999999999993</v>
      </c>
      <c r="G17" s="317">
        <v>5</v>
      </c>
      <c r="H17" s="317">
        <v>4</v>
      </c>
      <c r="I17" s="318">
        <f t="shared" ref="I17" si="10">SUM((E17*0.25)+(F17*0.25)+(G17*0.3)+(H17*0.2))</f>
        <v>6.4749999999999996</v>
      </c>
      <c r="J17" s="319"/>
      <c r="K17" s="320">
        <v>7.87</v>
      </c>
      <c r="L17" s="321"/>
      <c r="M17" s="318">
        <f t="shared" ref="M17" si="11">K17-L17</f>
        <v>7.87</v>
      </c>
      <c r="N17" s="322"/>
      <c r="O17" s="318">
        <f t="shared" ref="O17" si="12">I17</f>
        <v>6.4749999999999996</v>
      </c>
      <c r="P17" s="318">
        <f t="shared" ref="P17" si="13">M17</f>
        <v>7.87</v>
      </c>
      <c r="Q17" s="323">
        <f t="shared" ref="Q17" si="14">(M17+I17)/2</f>
        <v>7.1724999999999994</v>
      </c>
      <c r="R17" s="302">
        <v>3</v>
      </c>
    </row>
    <row r="18" spans="1:18" ht="15.6" x14ac:dyDescent="0.3">
      <c r="A18" s="265">
        <v>39</v>
      </c>
      <c r="B18" s="265" t="s">
        <v>172</v>
      </c>
      <c r="C18" s="309"/>
      <c r="D18" s="310"/>
      <c r="E18" s="311"/>
      <c r="F18" s="311"/>
      <c r="G18" s="311"/>
      <c r="H18" s="311"/>
      <c r="I18" s="312"/>
      <c r="J18" s="312"/>
      <c r="K18" s="313"/>
      <c r="L18" s="314"/>
      <c r="M18" s="312"/>
      <c r="N18" s="27"/>
      <c r="O18" s="27"/>
      <c r="P18" s="27"/>
      <c r="Q18" s="315"/>
      <c r="R18" s="316"/>
    </row>
    <row r="19" spans="1:18" ht="15.6" x14ac:dyDescent="0.3">
      <c r="A19" s="268">
        <v>41</v>
      </c>
      <c r="B19" s="268" t="s">
        <v>178</v>
      </c>
      <c r="C19" s="268" t="s">
        <v>152</v>
      </c>
      <c r="D19" s="301"/>
      <c r="E19" s="317">
        <v>7.9</v>
      </c>
      <c r="F19" s="317">
        <v>7.2</v>
      </c>
      <c r="G19" s="317">
        <v>3.9</v>
      </c>
      <c r="H19" s="317">
        <v>4.5999999999999996</v>
      </c>
      <c r="I19" s="318">
        <f>SUM((E19*0.25)+(F19*0.25)+(G19*0.3)+(H19*0.2))</f>
        <v>5.8650000000000002</v>
      </c>
      <c r="J19" s="319"/>
      <c r="K19" s="320">
        <v>7.86</v>
      </c>
      <c r="L19" s="321">
        <v>0.5</v>
      </c>
      <c r="M19" s="318">
        <f t="shared" ref="M19" si="15">K19-L19</f>
        <v>7.36</v>
      </c>
      <c r="N19" s="322"/>
      <c r="O19" s="318">
        <f>I19</f>
        <v>5.8650000000000002</v>
      </c>
      <c r="P19" s="318">
        <f t="shared" ref="P19" si="16">M19</f>
        <v>7.36</v>
      </c>
      <c r="Q19" s="323">
        <f>(M19+I19)/2</f>
        <v>6.6125000000000007</v>
      </c>
      <c r="R19" s="302">
        <v>4</v>
      </c>
    </row>
    <row r="20" spans="1:18" ht="15.6" x14ac:dyDescent="0.3">
      <c r="A20" s="265">
        <v>62</v>
      </c>
      <c r="B20" s="265" t="s">
        <v>131</v>
      </c>
      <c r="C20" s="309"/>
      <c r="D20" s="310"/>
      <c r="E20" s="311"/>
      <c r="F20" s="311"/>
      <c r="G20" s="311"/>
      <c r="H20" s="311"/>
      <c r="I20" s="312"/>
      <c r="J20" s="312"/>
      <c r="K20" s="313"/>
      <c r="L20" s="314"/>
      <c r="M20" s="312"/>
      <c r="N20" s="27"/>
      <c r="O20" s="27"/>
      <c r="P20" s="27"/>
      <c r="Q20" s="315"/>
      <c r="R20" s="316"/>
    </row>
    <row r="21" spans="1:18" ht="15.6" x14ac:dyDescent="0.3">
      <c r="A21" s="268">
        <v>70</v>
      </c>
      <c r="B21" s="268" t="s">
        <v>198</v>
      </c>
      <c r="C21" s="268" t="s">
        <v>134</v>
      </c>
      <c r="D21" s="301"/>
      <c r="E21" s="317">
        <v>7.8</v>
      </c>
      <c r="F21" s="317">
        <v>6.5</v>
      </c>
      <c r="G21" s="317">
        <v>5</v>
      </c>
      <c r="H21" s="317">
        <v>3.8</v>
      </c>
      <c r="I21" s="318">
        <f t="shared" ref="I21" si="17">SUM((E21*0.25)+(F21*0.25)+(G21*0.3)+(H21*0.2))</f>
        <v>5.835</v>
      </c>
      <c r="J21" s="319"/>
      <c r="K21" s="320">
        <v>5.81</v>
      </c>
      <c r="L21" s="321"/>
      <c r="M21" s="318">
        <f t="shared" ref="M21" si="18">K21-L21</f>
        <v>5.81</v>
      </c>
      <c r="N21" s="322"/>
      <c r="O21" s="318">
        <f t="shared" ref="O21" si="19">I21</f>
        <v>5.835</v>
      </c>
      <c r="P21" s="318">
        <f t="shared" ref="P21" si="20">M21</f>
        <v>5.81</v>
      </c>
      <c r="Q21" s="323">
        <f t="shared" ref="Q21" si="21">(M21+I21)/2</f>
        <v>5.8224999999999998</v>
      </c>
      <c r="R21" s="302">
        <v>5</v>
      </c>
    </row>
    <row r="22" spans="1:18" x14ac:dyDescent="0.25">
      <c r="A22" s="324"/>
      <c r="B22" s="263"/>
      <c r="C22" s="263"/>
      <c r="D22" s="291"/>
      <c r="E22" s="325"/>
      <c r="F22" s="325"/>
      <c r="G22" s="325"/>
      <c r="H22" s="325"/>
      <c r="I22" s="326"/>
      <c r="J22" s="326"/>
      <c r="K22" s="327"/>
      <c r="L22" s="328"/>
      <c r="M22" s="326"/>
      <c r="N22" s="329"/>
      <c r="O22" s="326"/>
      <c r="P22" s="326"/>
      <c r="Q22" s="330"/>
      <c r="R22" s="298"/>
    </row>
    <row r="23" spans="1:18" ht="14.4" x14ac:dyDescent="0.3">
      <c r="A23" s="308"/>
      <c r="B23" s="263"/>
      <c r="C23" s="331"/>
      <c r="D23" s="3"/>
      <c r="E23" s="332"/>
      <c r="F23" s="332"/>
      <c r="G23" s="332"/>
      <c r="H23" s="332"/>
      <c r="I23" s="21"/>
      <c r="J23" s="21"/>
      <c r="K23" s="333"/>
      <c r="L23" s="334"/>
      <c r="M23" s="21"/>
      <c r="N23" s="98"/>
      <c r="O23" s="98"/>
      <c r="P23" s="98"/>
      <c r="Q23" s="149"/>
      <c r="R23" s="6"/>
    </row>
    <row r="24" spans="1:18" x14ac:dyDescent="0.25">
      <c r="A24" s="308"/>
      <c r="B24" s="263"/>
      <c r="C24" s="263"/>
      <c r="D24" s="291"/>
      <c r="E24" s="325"/>
      <c r="F24" s="325"/>
      <c r="G24" s="325"/>
      <c r="H24" s="325"/>
      <c r="I24" s="326"/>
      <c r="J24" s="326"/>
      <c r="K24" s="327"/>
      <c r="L24" s="328"/>
      <c r="M24" s="326"/>
      <c r="N24" s="329"/>
      <c r="O24" s="326"/>
      <c r="P24" s="326"/>
      <c r="Q24" s="330"/>
      <c r="R24" s="298"/>
    </row>
    <row r="25" spans="1:18" ht="14.4" x14ac:dyDescent="0.3">
      <c r="A25" s="308"/>
      <c r="B25" s="263"/>
      <c r="C25" s="331"/>
      <c r="D25" s="3"/>
      <c r="E25" s="332"/>
      <c r="F25" s="332"/>
      <c r="G25" s="332"/>
      <c r="H25" s="332"/>
      <c r="I25" s="21"/>
      <c r="J25" s="21"/>
      <c r="K25" s="333"/>
      <c r="L25" s="334"/>
      <c r="M25" s="21"/>
      <c r="N25" s="98"/>
      <c r="O25" s="98"/>
      <c r="P25" s="98"/>
      <c r="Q25" s="149"/>
      <c r="R25" s="6"/>
    </row>
    <row r="26" spans="1:18" x14ac:dyDescent="0.25">
      <c r="A26" s="308"/>
      <c r="B26" s="263"/>
      <c r="C26" s="263"/>
      <c r="D26" s="291"/>
      <c r="E26" s="325"/>
      <c r="F26" s="325"/>
      <c r="G26" s="325"/>
      <c r="H26" s="325"/>
      <c r="I26" s="326"/>
      <c r="J26" s="326"/>
      <c r="K26" s="327"/>
      <c r="L26" s="328"/>
      <c r="M26" s="326"/>
      <c r="N26" s="329"/>
      <c r="O26" s="326"/>
      <c r="P26" s="326"/>
      <c r="Q26" s="330"/>
      <c r="R26" s="298"/>
    </row>
    <row r="27" spans="1:18" ht="14.4" x14ac:dyDescent="0.3">
      <c r="A27" s="308"/>
      <c r="B27" s="263"/>
      <c r="C27" s="331"/>
      <c r="D27" s="3"/>
      <c r="E27" s="332"/>
      <c r="F27" s="332"/>
      <c r="G27" s="332"/>
      <c r="H27" s="332"/>
      <c r="I27" s="21"/>
      <c r="J27" s="21"/>
      <c r="K27" s="333"/>
      <c r="L27" s="334"/>
      <c r="M27" s="21"/>
      <c r="N27" s="98"/>
      <c r="O27" s="98"/>
      <c r="P27" s="98"/>
      <c r="Q27" s="149"/>
      <c r="R27" s="6"/>
    </row>
    <row r="28" spans="1:18" x14ac:dyDescent="0.25">
      <c r="A28" s="308"/>
      <c r="B28" s="263"/>
      <c r="C28" s="263"/>
      <c r="D28" s="291"/>
      <c r="E28" s="325"/>
      <c r="F28" s="325"/>
      <c r="G28" s="325"/>
      <c r="H28" s="325"/>
      <c r="I28" s="326"/>
      <c r="J28" s="326"/>
      <c r="K28" s="327"/>
      <c r="L28" s="328"/>
      <c r="M28" s="326"/>
      <c r="N28" s="329"/>
      <c r="O28" s="326"/>
      <c r="P28" s="326"/>
      <c r="Q28" s="330"/>
      <c r="R28" s="298"/>
    </row>
    <row r="29" spans="1:18" ht="14.4" x14ac:dyDescent="0.3">
      <c r="A29" s="308"/>
      <c r="B29" s="263"/>
      <c r="C29" s="331"/>
      <c r="D29" s="3"/>
      <c r="E29" s="332"/>
      <c r="F29" s="332"/>
      <c r="G29" s="332"/>
      <c r="H29" s="332"/>
      <c r="I29" s="21"/>
      <c r="J29" s="21"/>
      <c r="K29" s="333"/>
      <c r="L29" s="334"/>
      <c r="M29" s="21"/>
      <c r="N29" s="98"/>
      <c r="O29" s="98"/>
      <c r="P29" s="98"/>
      <c r="Q29" s="149"/>
      <c r="R29" s="6"/>
    </row>
    <row r="30" spans="1:18" x14ac:dyDescent="0.25">
      <c r="A30" s="308"/>
      <c r="B30" s="263"/>
      <c r="C30" s="263"/>
      <c r="D30" s="291"/>
      <c r="E30" s="325"/>
      <c r="F30" s="325"/>
      <c r="G30" s="325"/>
      <c r="H30" s="325"/>
      <c r="I30" s="326"/>
      <c r="J30" s="326"/>
      <c r="K30" s="327"/>
      <c r="L30" s="328"/>
      <c r="M30" s="326"/>
      <c r="N30" s="329"/>
      <c r="O30" s="326"/>
      <c r="P30" s="326"/>
      <c r="Q30" s="330"/>
      <c r="R30" s="298"/>
    </row>
    <row r="31" spans="1:18" ht="14.4" x14ac:dyDescent="0.3">
      <c r="A31" s="308"/>
      <c r="B31" s="263"/>
      <c r="C31" s="331"/>
      <c r="D31" s="3"/>
      <c r="E31" s="332"/>
      <c r="F31" s="332"/>
      <c r="G31" s="332"/>
      <c r="H31" s="332"/>
      <c r="I31" s="21"/>
      <c r="J31" s="21"/>
      <c r="K31" s="333"/>
      <c r="L31" s="334"/>
      <c r="M31" s="21"/>
      <c r="N31" s="98"/>
      <c r="O31" s="98"/>
      <c r="P31" s="98"/>
      <c r="Q31" s="149"/>
      <c r="R31" s="6"/>
    </row>
    <row r="32" spans="1:18" x14ac:dyDescent="0.25">
      <c r="A32" s="308"/>
      <c r="B32" s="263"/>
      <c r="C32" s="263"/>
      <c r="D32" s="291"/>
      <c r="E32" s="325"/>
      <c r="F32" s="325"/>
      <c r="G32" s="325"/>
      <c r="H32" s="325"/>
      <c r="I32" s="326"/>
      <c r="J32" s="326"/>
      <c r="K32" s="327"/>
      <c r="L32" s="328"/>
      <c r="M32" s="326"/>
      <c r="N32" s="329"/>
      <c r="O32" s="326"/>
      <c r="P32" s="326"/>
      <c r="Q32" s="330"/>
      <c r="R32" s="298"/>
    </row>
    <row r="33" spans="1:18" ht="14.4" x14ac:dyDescent="0.3">
      <c r="A33" s="308"/>
      <c r="B33" s="263"/>
      <c r="C33" s="331"/>
      <c r="D33" s="3"/>
      <c r="E33" s="332"/>
      <c r="F33" s="332"/>
      <c r="G33" s="332"/>
      <c r="H33" s="332"/>
      <c r="I33" s="21"/>
      <c r="J33" s="21"/>
      <c r="K33" s="333"/>
      <c r="L33" s="334"/>
      <c r="M33" s="21"/>
      <c r="N33" s="98"/>
      <c r="O33" s="98"/>
      <c r="P33" s="98"/>
      <c r="Q33" s="149"/>
      <c r="R33" s="6"/>
    </row>
    <row r="34" spans="1:18" x14ac:dyDescent="0.25">
      <c r="A34" s="308"/>
      <c r="B34" s="263"/>
      <c r="C34" s="263"/>
      <c r="D34" s="291"/>
      <c r="E34" s="325"/>
      <c r="F34" s="325"/>
      <c r="G34" s="325"/>
      <c r="H34" s="325"/>
      <c r="I34" s="326"/>
      <c r="J34" s="326"/>
      <c r="K34" s="327"/>
      <c r="L34" s="328"/>
      <c r="M34" s="326"/>
      <c r="N34" s="329"/>
      <c r="O34" s="326"/>
      <c r="P34" s="326"/>
      <c r="Q34" s="330"/>
      <c r="R34" s="298"/>
    </row>
    <row r="35" spans="1:18" ht="14.4" x14ac:dyDescent="0.3">
      <c r="A35" s="308"/>
      <c r="B35" s="263"/>
      <c r="C35" s="331"/>
      <c r="D35" s="3"/>
      <c r="E35" s="332"/>
      <c r="F35" s="332"/>
      <c r="G35" s="332"/>
      <c r="H35" s="332"/>
      <c r="I35" s="21"/>
      <c r="J35" s="21"/>
      <c r="K35" s="333"/>
      <c r="L35" s="334"/>
      <c r="M35" s="21"/>
      <c r="N35" s="98"/>
      <c r="O35" s="98"/>
      <c r="P35" s="98"/>
      <c r="Q35" s="149"/>
      <c r="R35" s="6"/>
    </row>
    <row r="36" spans="1:18" x14ac:dyDescent="0.25">
      <c r="A36" s="308"/>
      <c r="B36" s="263"/>
      <c r="C36" s="263"/>
      <c r="D36" s="291"/>
      <c r="E36" s="325"/>
      <c r="F36" s="325"/>
      <c r="G36" s="325"/>
      <c r="H36" s="325"/>
      <c r="I36" s="326"/>
      <c r="J36" s="326"/>
      <c r="K36" s="327"/>
      <c r="L36" s="328"/>
      <c r="M36" s="326"/>
      <c r="N36" s="329"/>
      <c r="O36" s="326"/>
      <c r="P36" s="326"/>
      <c r="Q36" s="330"/>
      <c r="R36" s="298"/>
    </row>
    <row r="37" spans="1:18" ht="14.4" x14ac:dyDescent="0.3">
      <c r="A37" s="308"/>
      <c r="B37" s="263"/>
      <c r="C37" s="331"/>
      <c r="D37" s="3"/>
      <c r="E37" s="332"/>
      <c r="F37" s="332"/>
      <c r="G37" s="332"/>
      <c r="H37" s="332"/>
      <c r="I37" s="21"/>
      <c r="J37" s="21"/>
      <c r="K37" s="333"/>
      <c r="L37" s="334"/>
      <c r="M37" s="21"/>
      <c r="N37" s="98"/>
      <c r="O37" s="98"/>
      <c r="P37" s="98"/>
      <c r="Q37" s="149"/>
      <c r="R37" s="6"/>
    </row>
    <row r="38" spans="1:18" x14ac:dyDescent="0.25">
      <c r="A38" s="308"/>
      <c r="B38" s="263"/>
      <c r="C38" s="263"/>
      <c r="D38" s="291"/>
      <c r="E38" s="325"/>
      <c r="F38" s="325"/>
      <c r="G38" s="325"/>
      <c r="H38" s="325"/>
      <c r="I38" s="326"/>
      <c r="J38" s="326"/>
      <c r="K38" s="327"/>
      <c r="L38" s="328"/>
      <c r="M38" s="326"/>
      <c r="N38" s="329"/>
      <c r="O38" s="326"/>
      <c r="P38" s="326"/>
      <c r="Q38" s="330"/>
      <c r="R38" s="298"/>
    </row>
    <row r="39" spans="1:18" ht="14.4" x14ac:dyDescent="0.3">
      <c r="A39" s="308"/>
      <c r="B39" s="263"/>
      <c r="C39" s="331"/>
      <c r="D39" s="3"/>
      <c r="E39" s="332"/>
      <c r="F39" s="332"/>
      <c r="G39" s="332"/>
      <c r="H39" s="332"/>
      <c r="I39" s="21"/>
      <c r="J39" s="21"/>
      <c r="K39" s="333"/>
      <c r="L39" s="334"/>
      <c r="M39" s="21"/>
      <c r="N39" s="98"/>
      <c r="O39" s="98"/>
      <c r="P39" s="98"/>
      <c r="Q39" s="149"/>
      <c r="R39" s="6"/>
    </row>
    <row r="40" spans="1:18" x14ac:dyDescent="0.25">
      <c r="A40" s="324"/>
      <c r="B40" s="263"/>
      <c r="C40" s="263"/>
      <c r="D40" s="291"/>
      <c r="E40" s="325"/>
      <c r="F40" s="325"/>
      <c r="G40" s="325"/>
      <c r="H40" s="325"/>
      <c r="I40" s="326"/>
      <c r="J40" s="326"/>
      <c r="K40" s="327"/>
      <c r="L40" s="328"/>
      <c r="M40" s="326"/>
      <c r="N40" s="329"/>
      <c r="O40" s="326"/>
      <c r="P40" s="326"/>
      <c r="Q40" s="330"/>
      <c r="R40" s="298"/>
    </row>
    <row r="41" spans="1:18" ht="14.4" x14ac:dyDescent="0.3">
      <c r="A41" s="308"/>
      <c r="B41" s="263"/>
      <c r="C41" s="331"/>
      <c r="D41" s="3"/>
      <c r="E41" s="332"/>
      <c r="F41" s="332"/>
      <c r="G41" s="332"/>
      <c r="H41" s="332"/>
      <c r="I41" s="21"/>
      <c r="J41" s="21"/>
      <c r="K41" s="333"/>
      <c r="L41" s="334"/>
      <c r="M41" s="21"/>
      <c r="N41" s="98"/>
      <c r="O41" s="98"/>
      <c r="P41" s="98"/>
      <c r="Q41" s="149"/>
      <c r="R41" s="6"/>
    </row>
    <row r="42" spans="1:18" x14ac:dyDescent="0.25">
      <c r="A42" s="308"/>
      <c r="B42" s="263"/>
      <c r="C42" s="263"/>
      <c r="D42" s="291"/>
      <c r="E42" s="325"/>
      <c r="F42" s="325"/>
      <c r="G42" s="325"/>
      <c r="H42" s="325"/>
      <c r="I42" s="326"/>
      <c r="J42" s="326"/>
      <c r="K42" s="327"/>
      <c r="L42" s="328"/>
      <c r="M42" s="326"/>
      <c r="N42" s="329"/>
      <c r="O42" s="326"/>
      <c r="P42" s="326"/>
      <c r="Q42" s="330"/>
      <c r="R42" s="298"/>
    </row>
    <row r="43" spans="1:18" ht="14.4" x14ac:dyDescent="0.3">
      <c r="A43" s="308"/>
      <c r="B43" s="263"/>
      <c r="C43" s="331"/>
      <c r="D43" s="3"/>
      <c r="E43" s="332"/>
      <c r="F43" s="332"/>
      <c r="G43" s="332"/>
      <c r="H43" s="332"/>
      <c r="I43" s="21"/>
      <c r="J43" s="21"/>
      <c r="K43" s="333"/>
      <c r="L43" s="334"/>
      <c r="M43" s="21"/>
      <c r="N43" s="98"/>
      <c r="O43" s="98"/>
      <c r="P43" s="98"/>
      <c r="Q43" s="149"/>
      <c r="R43" s="6"/>
    </row>
    <row r="44" spans="1:18" x14ac:dyDescent="0.25">
      <c r="A44" s="308"/>
      <c r="B44" s="263"/>
      <c r="C44" s="263"/>
      <c r="D44" s="291"/>
      <c r="E44" s="325"/>
      <c r="F44" s="325"/>
      <c r="G44" s="325"/>
      <c r="H44" s="325"/>
      <c r="I44" s="326"/>
      <c r="J44" s="326"/>
      <c r="K44" s="327"/>
      <c r="L44" s="328"/>
      <c r="M44" s="326"/>
      <c r="N44" s="329"/>
      <c r="O44" s="326"/>
      <c r="P44" s="326"/>
      <c r="Q44" s="330"/>
      <c r="R44" s="298"/>
    </row>
    <row r="45" spans="1:18" ht="14.4" x14ac:dyDescent="0.3">
      <c r="A45" s="308"/>
      <c r="B45" s="263"/>
      <c r="C45" s="331"/>
      <c r="D45" s="3"/>
      <c r="E45" s="332"/>
      <c r="F45" s="332"/>
      <c r="G45" s="332"/>
      <c r="H45" s="332"/>
      <c r="I45" s="21"/>
      <c r="J45" s="21"/>
      <c r="K45" s="333"/>
      <c r="L45" s="334"/>
      <c r="M45" s="21"/>
      <c r="N45" s="98"/>
      <c r="O45" s="98"/>
      <c r="P45" s="98"/>
      <c r="Q45" s="149"/>
      <c r="R45" s="6"/>
    </row>
    <row r="46" spans="1:18" x14ac:dyDescent="0.25">
      <c r="A46" s="308"/>
      <c r="B46" s="263"/>
      <c r="C46" s="263"/>
      <c r="D46" s="291"/>
      <c r="E46" s="325"/>
      <c r="F46" s="325"/>
      <c r="G46" s="325"/>
      <c r="H46" s="325"/>
      <c r="I46" s="326"/>
      <c r="J46" s="326"/>
      <c r="K46" s="327"/>
      <c r="L46" s="328"/>
      <c r="M46" s="326"/>
      <c r="N46" s="329"/>
      <c r="O46" s="326"/>
      <c r="P46" s="326"/>
      <c r="Q46" s="330"/>
      <c r="R46" s="298"/>
    </row>
    <row r="47" spans="1:18" ht="14.4" x14ac:dyDescent="0.3">
      <c r="A47" s="308"/>
      <c r="B47" s="263"/>
      <c r="C47" s="331"/>
      <c r="D47" s="3"/>
      <c r="E47" s="332"/>
      <c r="F47" s="332"/>
      <c r="G47" s="332"/>
      <c r="H47" s="332"/>
      <c r="I47" s="21"/>
      <c r="J47" s="21"/>
      <c r="K47" s="333"/>
      <c r="L47" s="334"/>
      <c r="M47" s="21"/>
      <c r="N47" s="98"/>
      <c r="O47" s="98"/>
      <c r="P47" s="98"/>
      <c r="Q47" s="149"/>
      <c r="R47" s="6"/>
    </row>
    <row r="48" spans="1:18" x14ac:dyDescent="0.25">
      <c r="A48" s="308"/>
      <c r="B48" s="263"/>
      <c r="C48" s="263"/>
      <c r="D48" s="291"/>
      <c r="E48" s="325"/>
      <c r="F48" s="325"/>
      <c r="G48" s="325"/>
      <c r="H48" s="325"/>
      <c r="I48" s="326"/>
      <c r="J48" s="326"/>
      <c r="K48" s="327"/>
      <c r="L48" s="328"/>
      <c r="M48" s="326"/>
      <c r="N48" s="329"/>
      <c r="O48" s="326"/>
      <c r="P48" s="326"/>
      <c r="Q48" s="330"/>
      <c r="R48" s="298"/>
    </row>
    <row r="49" spans="1:18" ht="14.4" x14ac:dyDescent="0.3">
      <c r="A49" s="308"/>
      <c r="B49" s="263"/>
      <c r="C49" s="331"/>
      <c r="D49" s="3"/>
      <c r="E49" s="332"/>
      <c r="F49" s="332"/>
      <c r="G49" s="332"/>
      <c r="H49" s="332"/>
      <c r="I49" s="21"/>
      <c r="J49" s="21"/>
      <c r="K49" s="333"/>
      <c r="L49" s="334"/>
      <c r="M49" s="21"/>
      <c r="N49" s="98"/>
      <c r="O49" s="98"/>
      <c r="P49" s="98"/>
      <c r="Q49" s="149"/>
      <c r="R49" s="6"/>
    </row>
    <row r="50" spans="1:18" x14ac:dyDescent="0.25">
      <c r="A50" s="308"/>
      <c r="B50" s="263"/>
      <c r="C50" s="263"/>
      <c r="D50" s="291"/>
      <c r="E50" s="325"/>
      <c r="F50" s="325"/>
      <c r="G50" s="325"/>
      <c r="H50" s="325"/>
      <c r="I50" s="326"/>
      <c r="J50" s="326"/>
      <c r="K50" s="327"/>
      <c r="L50" s="328"/>
      <c r="M50" s="326"/>
      <c r="N50" s="329"/>
      <c r="O50" s="326"/>
      <c r="P50" s="326"/>
      <c r="Q50" s="330"/>
      <c r="R50" s="298"/>
    </row>
    <row r="51" spans="1:18" ht="14.4" x14ac:dyDescent="0.3">
      <c r="A51" s="324"/>
      <c r="B51" s="263"/>
      <c r="C51" s="331"/>
      <c r="D51" s="3"/>
      <c r="E51" s="332"/>
      <c r="F51" s="332"/>
      <c r="G51" s="332"/>
      <c r="H51" s="332"/>
      <c r="I51" s="21"/>
      <c r="J51" s="21"/>
      <c r="K51" s="333"/>
      <c r="L51" s="334"/>
      <c r="M51" s="21"/>
      <c r="N51" s="98"/>
      <c r="O51" s="98"/>
      <c r="P51" s="98"/>
      <c r="Q51" s="149"/>
      <c r="R51" s="6"/>
    </row>
    <row r="52" spans="1:18" x14ac:dyDescent="0.25">
      <c r="A52" s="324"/>
      <c r="B52" s="263"/>
      <c r="C52" s="263"/>
      <c r="D52" s="291"/>
      <c r="E52" s="325"/>
      <c r="F52" s="325"/>
      <c r="G52" s="325"/>
      <c r="H52" s="325"/>
      <c r="I52" s="326"/>
      <c r="J52" s="326"/>
      <c r="K52" s="327"/>
      <c r="L52" s="328"/>
      <c r="M52" s="326"/>
      <c r="N52" s="329"/>
      <c r="O52" s="326"/>
      <c r="P52" s="326"/>
      <c r="Q52" s="330"/>
      <c r="R52" s="298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fitToHeight="0" orientation="landscape" r:id="rId1"/>
  <headerFooter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574E-6E7B-4FBE-9B3A-6C00D4DD65F8}">
  <sheetPr>
    <pageSetUpPr fitToPage="1"/>
  </sheetPr>
  <dimension ref="A1:V46"/>
  <sheetViews>
    <sheetView tabSelected="1" workbookViewId="0">
      <selection activeCell="A33" sqref="A33:XFD39"/>
    </sheetView>
  </sheetViews>
  <sheetFormatPr defaultColWidth="8.88671875" defaultRowHeight="13.2" x14ac:dyDescent="0.25"/>
  <cols>
    <col min="1" max="1" width="5.44140625" customWidth="1"/>
    <col min="2" max="2" width="21.33203125" customWidth="1"/>
    <col min="3" max="3" width="30.6640625" customWidth="1"/>
    <col min="4" max="4" width="2.88671875" customWidth="1"/>
    <col min="10" max="10" width="9.77734375" customWidth="1"/>
    <col min="12" max="12" width="3.44140625" customWidth="1"/>
    <col min="16" max="16" width="3.33203125" customWidth="1"/>
    <col min="17" max="17" width="10.88671875" customWidth="1"/>
    <col min="18" max="18" width="9.6640625" customWidth="1"/>
    <col min="19" max="19" width="6.5546875" customWidth="1"/>
    <col min="20" max="20" width="13.5546875" customWidth="1"/>
  </cols>
  <sheetData>
    <row r="1" spans="1:22" s="98" customFormat="1" ht="15.6" x14ac:dyDescent="0.3">
      <c r="A1" s="92" t="str">
        <f>'Comp Detail'!A1</f>
        <v>SVG OFFICIAL COMPETITION FEBRUARY 2025</v>
      </c>
      <c r="B1" s="3"/>
      <c r="C1" s="335" t="s">
        <v>69</v>
      </c>
      <c r="D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80">
        <f ca="1">NOW()</f>
        <v>45711.639191435184</v>
      </c>
      <c r="U1" s="1"/>
      <c r="V1" s="1"/>
    </row>
    <row r="2" spans="1:22" s="98" customFormat="1" ht="15.6" x14ac:dyDescent="0.3">
      <c r="A2" s="28"/>
      <c r="B2" s="3"/>
      <c r="C2" s="362" t="s">
        <v>109</v>
      </c>
      <c r="D2" s="1"/>
      <c r="E2" s="336"/>
      <c r="F2" s="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T2" s="181">
        <f ca="1">NOW()</f>
        <v>45711.639191435184</v>
      </c>
      <c r="U2" s="1"/>
    </row>
    <row r="3" spans="1:22" s="98" customFormat="1" ht="15.6" x14ac:dyDescent="0.3">
      <c r="A3" s="387" t="str">
        <f>'Comp Detail'!A3</f>
        <v>FEBRUARY 20th to 23rd</v>
      </c>
      <c r="B3" s="388"/>
      <c r="C3" s="362" t="s">
        <v>110</v>
      </c>
      <c r="D3" s="1"/>
      <c r="E3" s="336"/>
      <c r="F3" s="1"/>
      <c r="G3" s="1"/>
      <c r="H3" s="1"/>
      <c r="I3" s="1"/>
      <c r="J3" s="1"/>
      <c r="K3" s="1"/>
      <c r="L3" s="1"/>
      <c r="N3" s="1"/>
      <c r="O3" s="1"/>
      <c r="P3" s="1"/>
      <c r="Q3" s="1"/>
      <c r="R3" s="1"/>
      <c r="S3" s="1"/>
      <c r="T3" s="1"/>
      <c r="U3" s="1"/>
    </row>
    <row r="4" spans="1:22" s="98" customFormat="1" ht="15.6" x14ac:dyDescent="0.3">
      <c r="A4" s="100"/>
      <c r="B4" s="28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s="98" customFormat="1" ht="14.4" x14ac:dyDescent="0.3">
      <c r="C5" s="1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"/>
      <c r="T5" s="1"/>
    </row>
    <row r="6" spans="1:22" s="98" customFormat="1" ht="15.6" x14ac:dyDescent="0.3">
      <c r="A6" s="92"/>
      <c r="B6" s="3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s="98" customFormat="1" ht="15.6" x14ac:dyDescent="0.3">
      <c r="A7" s="392" t="s">
        <v>213</v>
      </c>
      <c r="B7" s="392"/>
      <c r="C7" s="1"/>
      <c r="D7" s="1"/>
      <c r="E7" s="99" t="s">
        <v>47</v>
      </c>
      <c r="F7" s="1" t="str">
        <f>C2</f>
        <v>Alison Rimaud</v>
      </c>
      <c r="G7" s="1"/>
      <c r="H7" s="1"/>
      <c r="I7" s="1"/>
      <c r="J7" s="1"/>
      <c r="K7" s="1"/>
      <c r="L7" s="1"/>
      <c r="M7" s="99" t="s">
        <v>46</v>
      </c>
      <c r="N7" s="1" t="str">
        <f>C3</f>
        <v>Rob deBruin</v>
      </c>
      <c r="O7" s="1"/>
      <c r="P7" s="1"/>
      <c r="Q7" s="1"/>
      <c r="R7" s="1"/>
      <c r="S7" s="1"/>
      <c r="T7" s="1"/>
    </row>
    <row r="8" spans="1:22" s="98" customFormat="1" ht="15.6" x14ac:dyDescent="0.3">
      <c r="A8" s="92" t="s">
        <v>53</v>
      </c>
      <c r="B8" s="92">
        <v>28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s="98" customFormat="1" ht="14.4" x14ac:dyDescent="0.3">
      <c r="A9" s="1"/>
      <c r="B9" s="1"/>
      <c r="C9" s="1"/>
      <c r="D9" s="105"/>
      <c r="E9" s="99"/>
      <c r="F9" s="1"/>
      <c r="G9" s="1"/>
      <c r="H9" s="1"/>
      <c r="I9" s="1"/>
      <c r="J9" s="1"/>
      <c r="K9" s="1"/>
      <c r="L9" s="338"/>
      <c r="M9" s="99"/>
      <c r="N9" s="1"/>
      <c r="O9" s="106"/>
      <c r="P9" s="338"/>
      <c r="Q9" s="99"/>
      <c r="R9" s="99"/>
      <c r="S9" s="1"/>
      <c r="T9" s="104"/>
    </row>
    <row r="10" spans="1:22" s="98" customFormat="1" ht="14.4" x14ac:dyDescent="0.3">
      <c r="A10" s="102" t="s">
        <v>24</v>
      </c>
      <c r="B10" s="102" t="s">
        <v>25</v>
      </c>
      <c r="C10" s="102" t="s">
        <v>28</v>
      </c>
      <c r="D10" s="338"/>
      <c r="E10" s="339" t="s">
        <v>14</v>
      </c>
      <c r="F10" s="340"/>
      <c r="G10" s="340"/>
      <c r="H10" s="340"/>
      <c r="J10" s="339"/>
      <c r="K10" s="339" t="s">
        <v>14</v>
      </c>
      <c r="L10" s="338"/>
      <c r="M10" s="295"/>
      <c r="N10" s="295"/>
      <c r="O10" s="339" t="s">
        <v>54</v>
      </c>
      <c r="P10" s="338"/>
      <c r="Q10" s="341"/>
      <c r="R10" s="341"/>
      <c r="S10" s="339" t="s">
        <v>15</v>
      </c>
      <c r="T10" s="341"/>
    </row>
    <row r="11" spans="1:22" s="98" customFormat="1" ht="14.4" x14ac:dyDescent="0.3">
      <c r="A11" s="125"/>
      <c r="B11" s="125"/>
      <c r="C11" s="125"/>
      <c r="D11" s="342"/>
      <c r="E11" s="343" t="s">
        <v>4</v>
      </c>
      <c r="F11" s="343" t="s">
        <v>5</v>
      </c>
      <c r="G11" s="343" t="s">
        <v>6</v>
      </c>
      <c r="H11" s="343" t="s">
        <v>7</v>
      </c>
      <c r="I11" s="344" t="s">
        <v>14</v>
      </c>
      <c r="J11" s="344" t="s">
        <v>83</v>
      </c>
      <c r="K11" s="344" t="s">
        <v>15</v>
      </c>
      <c r="L11" s="342"/>
      <c r="M11" s="304" t="s">
        <v>36</v>
      </c>
      <c r="N11" s="304" t="s">
        <v>58</v>
      </c>
      <c r="O11" s="344" t="s">
        <v>15</v>
      </c>
      <c r="P11" s="338"/>
      <c r="Q11" s="343" t="s">
        <v>66</v>
      </c>
      <c r="R11" s="343" t="s">
        <v>67</v>
      </c>
      <c r="S11" s="344" t="s">
        <v>32</v>
      </c>
      <c r="T11" s="343" t="s">
        <v>35</v>
      </c>
    </row>
    <row r="12" spans="1:22" s="98" customFormat="1" ht="15.6" x14ac:dyDescent="0.3">
      <c r="A12" s="119">
        <v>1</v>
      </c>
      <c r="B12" s="265" t="s">
        <v>209</v>
      </c>
      <c r="C12" s="43"/>
      <c r="D12" s="338"/>
      <c r="E12" s="53"/>
      <c r="F12" s="53"/>
      <c r="G12" s="53"/>
      <c r="H12" s="53"/>
      <c r="I12" s="345"/>
      <c r="J12" s="345"/>
      <c r="K12" s="345"/>
      <c r="L12" s="338"/>
      <c r="M12" s="310"/>
      <c r="N12" s="310"/>
      <c r="O12" s="345"/>
      <c r="P12" s="338"/>
      <c r="Q12" s="310"/>
      <c r="R12" s="310"/>
      <c r="S12" s="346"/>
      <c r="T12" s="310"/>
    </row>
    <row r="13" spans="1:22" s="98" customFormat="1" ht="15.6" x14ac:dyDescent="0.3">
      <c r="A13" s="119">
        <v>2</v>
      </c>
      <c r="B13" s="265" t="s">
        <v>210</v>
      </c>
      <c r="C13" s="43"/>
      <c r="D13" s="338"/>
      <c r="E13" s="53"/>
      <c r="F13" s="53"/>
      <c r="G13" s="53"/>
      <c r="H13" s="53"/>
      <c r="I13" s="347"/>
      <c r="J13" s="347"/>
      <c r="K13" s="347"/>
      <c r="L13" s="338"/>
      <c r="M13" s="348"/>
      <c r="N13" s="348"/>
      <c r="O13" s="347"/>
      <c r="P13" s="338"/>
      <c r="Q13" s="310"/>
      <c r="R13" s="310"/>
      <c r="S13" s="349"/>
      <c r="T13" s="310"/>
    </row>
    <row r="14" spans="1:22" s="98" customFormat="1" ht="15.6" x14ac:dyDescent="0.3">
      <c r="A14" s="119">
        <v>3</v>
      </c>
      <c r="B14" s="265" t="s">
        <v>208</v>
      </c>
      <c r="C14" s="43"/>
      <c r="D14" s="338"/>
      <c r="E14" s="53"/>
      <c r="F14" s="53"/>
      <c r="G14" s="53"/>
      <c r="H14" s="53"/>
      <c r="I14" s="345"/>
      <c r="J14" s="345"/>
      <c r="K14" s="345"/>
      <c r="L14" s="338"/>
      <c r="M14" s="310"/>
      <c r="N14" s="310"/>
      <c r="O14" s="345"/>
      <c r="P14" s="338"/>
      <c r="Q14" s="310"/>
      <c r="R14" s="310"/>
      <c r="S14" s="346"/>
      <c r="T14" s="310"/>
    </row>
    <row r="15" spans="1:22" s="98" customFormat="1" ht="15.6" x14ac:dyDescent="0.3">
      <c r="A15" s="119">
        <v>4</v>
      </c>
      <c r="B15" s="265" t="s">
        <v>211</v>
      </c>
      <c r="C15" s="43"/>
      <c r="D15" s="338"/>
      <c r="E15" s="53"/>
      <c r="F15" s="53"/>
      <c r="G15" s="53"/>
      <c r="H15" s="53"/>
      <c r="I15" s="345"/>
      <c r="J15" s="345"/>
      <c r="K15" s="345"/>
      <c r="L15" s="338"/>
      <c r="M15" s="310"/>
      <c r="N15" s="310"/>
      <c r="O15" s="345"/>
      <c r="P15" s="338"/>
      <c r="Q15" s="310"/>
      <c r="R15" s="310"/>
      <c r="S15" s="346"/>
      <c r="T15" s="310"/>
    </row>
    <row r="16" spans="1:22" s="98" customFormat="1" ht="15.6" x14ac:dyDescent="0.3">
      <c r="A16" s="119">
        <v>5</v>
      </c>
      <c r="B16" s="265" t="s">
        <v>127</v>
      </c>
      <c r="C16" s="43"/>
      <c r="D16" s="338"/>
      <c r="E16" s="53"/>
      <c r="F16" s="53"/>
      <c r="G16" s="53"/>
      <c r="H16" s="53"/>
      <c r="I16" s="347"/>
      <c r="J16" s="347"/>
      <c r="K16" s="347"/>
      <c r="L16" s="338"/>
      <c r="M16" s="348"/>
      <c r="N16" s="348"/>
      <c r="O16" s="347"/>
      <c r="P16" s="338"/>
      <c r="Q16" s="310"/>
      <c r="R16" s="310"/>
      <c r="S16" s="349"/>
      <c r="T16" s="310"/>
    </row>
    <row r="17" spans="1:20" s="98" customFormat="1" ht="15.6" x14ac:dyDescent="0.3">
      <c r="A17" s="119">
        <v>6</v>
      </c>
      <c r="B17" s="265" t="s">
        <v>129</v>
      </c>
      <c r="C17" s="43"/>
      <c r="D17" s="350"/>
      <c r="E17" s="53"/>
      <c r="F17" s="53"/>
      <c r="G17" s="53"/>
      <c r="H17" s="53"/>
      <c r="I17" s="53"/>
      <c r="J17" s="53"/>
      <c r="K17" s="53"/>
      <c r="L17" s="350"/>
      <c r="M17" s="310"/>
      <c r="N17" s="310"/>
      <c r="O17" s="53"/>
      <c r="P17" s="338"/>
      <c r="Q17" s="310"/>
      <c r="R17" s="310"/>
      <c r="S17" s="346"/>
      <c r="T17" s="310"/>
    </row>
    <row r="18" spans="1:20" s="98" customFormat="1" ht="15.6" x14ac:dyDescent="0.3">
      <c r="A18" s="120"/>
      <c r="B18" s="351"/>
      <c r="C18" s="268" t="s">
        <v>128</v>
      </c>
      <c r="D18" s="352"/>
      <c r="E18" s="353">
        <v>8.5</v>
      </c>
      <c r="F18" s="353">
        <v>8</v>
      </c>
      <c r="G18" s="353">
        <v>8.5</v>
      </c>
      <c r="H18" s="353">
        <v>7</v>
      </c>
      <c r="I18" s="354">
        <f>SUM((E18*0.25)+(F18*0.25)+(G18*0.3)+(H18*0.2))</f>
        <v>8.0749999999999993</v>
      </c>
      <c r="J18" s="353"/>
      <c r="K18" s="354">
        <f>I18-J18</f>
        <v>8.0749999999999993</v>
      </c>
      <c r="L18" s="342"/>
      <c r="M18" s="355">
        <v>7.8</v>
      </c>
      <c r="N18" s="356"/>
      <c r="O18" s="357">
        <f>M18-N18</f>
        <v>7.8</v>
      </c>
      <c r="P18" s="338"/>
      <c r="Q18" s="357">
        <f>I18</f>
        <v>8.0749999999999993</v>
      </c>
      <c r="R18" s="357">
        <f>O18</f>
        <v>7.8</v>
      </c>
      <c r="S18" s="358">
        <f>(Q18+R18)/2</f>
        <v>7.9375</v>
      </c>
      <c r="T18" s="359">
        <v>1</v>
      </c>
    </row>
    <row r="19" spans="1:20" s="98" customFormat="1" ht="15.6" x14ac:dyDescent="0.3">
      <c r="A19" s="119">
        <v>1</v>
      </c>
      <c r="B19" s="265" t="s">
        <v>163</v>
      </c>
      <c r="C19" s="43"/>
      <c r="D19" s="338"/>
      <c r="E19" s="53"/>
      <c r="F19" s="53"/>
      <c r="G19" s="53"/>
      <c r="H19" s="53"/>
      <c r="I19" s="345"/>
      <c r="J19" s="345"/>
      <c r="K19" s="345"/>
      <c r="L19" s="338"/>
      <c r="M19" s="310"/>
      <c r="N19" s="310"/>
      <c r="O19" s="345"/>
      <c r="P19" s="338"/>
      <c r="Q19" s="310"/>
      <c r="R19" s="310"/>
      <c r="S19" s="346"/>
      <c r="T19" s="310"/>
    </row>
    <row r="20" spans="1:20" s="98" customFormat="1" ht="15.6" x14ac:dyDescent="0.3">
      <c r="A20" s="119">
        <v>2</v>
      </c>
      <c r="B20" s="265" t="s">
        <v>151</v>
      </c>
      <c r="C20" s="43"/>
      <c r="D20" s="338"/>
      <c r="E20" s="53"/>
      <c r="F20" s="53"/>
      <c r="G20" s="53"/>
      <c r="H20" s="53"/>
      <c r="I20" s="347"/>
      <c r="J20" s="347"/>
      <c r="K20" s="347"/>
      <c r="L20" s="338"/>
      <c r="M20" s="348"/>
      <c r="N20" s="348"/>
      <c r="O20" s="347"/>
      <c r="P20" s="338"/>
      <c r="Q20" s="310"/>
      <c r="R20" s="310"/>
      <c r="S20" s="349"/>
      <c r="T20" s="310"/>
    </row>
    <row r="21" spans="1:20" s="98" customFormat="1" ht="15.6" x14ac:dyDescent="0.3">
      <c r="A21" s="119">
        <v>3</v>
      </c>
      <c r="B21" s="265" t="s">
        <v>214</v>
      </c>
      <c r="C21" s="43"/>
      <c r="D21" s="338"/>
      <c r="E21" s="53"/>
      <c r="F21" s="53"/>
      <c r="G21" s="53"/>
      <c r="H21" s="53"/>
      <c r="I21" s="345"/>
      <c r="J21" s="345"/>
      <c r="K21" s="345"/>
      <c r="L21" s="338"/>
      <c r="M21" s="310"/>
      <c r="N21" s="310"/>
      <c r="O21" s="345"/>
      <c r="P21" s="338"/>
      <c r="Q21" s="310"/>
      <c r="R21" s="310"/>
      <c r="S21" s="346"/>
      <c r="T21" s="310"/>
    </row>
    <row r="22" spans="1:20" s="98" customFormat="1" ht="15.6" x14ac:dyDescent="0.3">
      <c r="A22" s="119">
        <v>4</v>
      </c>
      <c r="B22" s="265" t="s">
        <v>156</v>
      </c>
      <c r="C22" s="43"/>
      <c r="D22" s="338"/>
      <c r="E22" s="53"/>
      <c r="F22" s="53"/>
      <c r="G22" s="53"/>
      <c r="H22" s="53"/>
      <c r="I22" s="345"/>
      <c r="J22" s="345"/>
      <c r="K22" s="345"/>
      <c r="L22" s="338"/>
      <c r="M22" s="310"/>
      <c r="N22" s="310"/>
      <c r="O22" s="345"/>
      <c r="P22" s="338"/>
      <c r="Q22" s="310"/>
      <c r="R22" s="310"/>
      <c r="S22" s="346"/>
      <c r="T22" s="310"/>
    </row>
    <row r="23" spans="1:20" s="98" customFormat="1" ht="15.6" x14ac:dyDescent="0.3">
      <c r="A23" s="119">
        <v>5</v>
      </c>
      <c r="B23" s="265" t="s">
        <v>215</v>
      </c>
      <c r="C23" s="43"/>
      <c r="D23" s="338"/>
      <c r="E23" s="53"/>
      <c r="F23" s="53"/>
      <c r="G23" s="53"/>
      <c r="H23" s="53"/>
      <c r="I23" s="347"/>
      <c r="J23" s="347"/>
      <c r="K23" s="347"/>
      <c r="L23" s="338"/>
      <c r="M23" s="348"/>
      <c r="N23" s="348"/>
      <c r="O23" s="347"/>
      <c r="P23" s="338"/>
      <c r="Q23" s="310"/>
      <c r="R23" s="310"/>
      <c r="S23" s="349"/>
      <c r="T23" s="310"/>
    </row>
    <row r="24" spans="1:20" s="98" customFormat="1" ht="15.6" x14ac:dyDescent="0.3">
      <c r="A24" s="119">
        <v>6</v>
      </c>
      <c r="B24" s="265" t="s">
        <v>165</v>
      </c>
      <c r="C24" s="43"/>
      <c r="D24" s="350"/>
      <c r="E24" s="53"/>
      <c r="F24" s="53"/>
      <c r="G24" s="53"/>
      <c r="H24" s="53"/>
      <c r="I24" s="53"/>
      <c r="J24" s="53"/>
      <c r="K24" s="53"/>
      <c r="L24" s="350"/>
      <c r="M24" s="310"/>
      <c r="N24" s="310"/>
      <c r="O24" s="53"/>
      <c r="P24" s="338"/>
      <c r="Q24" s="310"/>
      <c r="R24" s="310"/>
      <c r="S24" s="346"/>
      <c r="T24" s="310"/>
    </row>
    <row r="25" spans="1:20" s="98" customFormat="1" ht="14.4" x14ac:dyDescent="0.3">
      <c r="A25" s="120"/>
      <c r="B25" s="351"/>
      <c r="C25" s="153" t="s">
        <v>216</v>
      </c>
      <c r="D25" s="352"/>
      <c r="E25" s="353">
        <v>8</v>
      </c>
      <c r="F25" s="353">
        <v>8</v>
      </c>
      <c r="G25" s="353">
        <v>8</v>
      </c>
      <c r="H25" s="353">
        <v>6</v>
      </c>
      <c r="I25" s="354">
        <f>SUM((E25*0.25)+(F25*0.25)+(G25*0.3)+(H25*0.2))</f>
        <v>7.6000000000000005</v>
      </c>
      <c r="J25" s="353"/>
      <c r="K25" s="354">
        <f>I25-J25</f>
        <v>7.6000000000000005</v>
      </c>
      <c r="L25" s="342"/>
      <c r="M25" s="355">
        <v>8.1</v>
      </c>
      <c r="N25" s="356"/>
      <c r="O25" s="357">
        <f>M25-N25</f>
        <v>8.1</v>
      </c>
      <c r="P25" s="338"/>
      <c r="Q25" s="357">
        <f>I25</f>
        <v>7.6000000000000005</v>
      </c>
      <c r="R25" s="357">
        <f>O25</f>
        <v>8.1</v>
      </c>
      <c r="S25" s="358">
        <f>(Q25+R25)/2</f>
        <v>7.85</v>
      </c>
      <c r="T25" s="359">
        <v>2</v>
      </c>
    </row>
    <row r="26" spans="1:20" s="98" customFormat="1" ht="15.6" x14ac:dyDescent="0.3">
      <c r="A26" s="119">
        <v>1</v>
      </c>
      <c r="B26" s="265" t="s">
        <v>203</v>
      </c>
      <c r="C26" s="43"/>
      <c r="D26" s="338"/>
      <c r="E26" s="53"/>
      <c r="F26" s="53"/>
      <c r="G26" s="53"/>
      <c r="H26" s="53"/>
      <c r="I26" s="345"/>
      <c r="J26" s="345"/>
      <c r="K26" s="345"/>
      <c r="L26" s="338"/>
      <c r="M26" s="310"/>
      <c r="N26" s="310"/>
      <c r="O26" s="345"/>
      <c r="P26" s="338"/>
      <c r="Q26" s="310"/>
      <c r="R26" s="310"/>
      <c r="S26" s="346"/>
      <c r="T26" s="310"/>
    </row>
    <row r="27" spans="1:20" s="98" customFormat="1" ht="15.6" x14ac:dyDescent="0.3">
      <c r="A27" s="119">
        <v>2</v>
      </c>
      <c r="B27" s="265" t="s">
        <v>164</v>
      </c>
      <c r="C27" s="43"/>
      <c r="D27" s="338"/>
      <c r="E27" s="53"/>
      <c r="F27" s="53"/>
      <c r="G27" s="53"/>
      <c r="H27" s="53"/>
      <c r="I27" s="347"/>
      <c r="J27" s="347"/>
      <c r="K27" s="347"/>
      <c r="L27" s="338"/>
      <c r="M27" s="348"/>
      <c r="N27" s="348"/>
      <c r="O27" s="347"/>
      <c r="P27" s="338"/>
      <c r="Q27" s="310"/>
      <c r="R27" s="310"/>
      <c r="S27" s="349"/>
      <c r="T27" s="310"/>
    </row>
    <row r="28" spans="1:20" s="98" customFormat="1" ht="15.6" x14ac:dyDescent="0.3">
      <c r="A28" s="119">
        <v>3</v>
      </c>
      <c r="B28" s="265" t="s">
        <v>199</v>
      </c>
      <c r="C28" s="43"/>
      <c r="D28" s="338"/>
      <c r="E28" s="53"/>
      <c r="F28" s="53"/>
      <c r="G28" s="53"/>
      <c r="H28" s="53"/>
      <c r="I28" s="345"/>
      <c r="J28" s="345"/>
      <c r="K28" s="345"/>
      <c r="L28" s="338"/>
      <c r="M28" s="310"/>
      <c r="N28" s="310"/>
      <c r="O28" s="345"/>
      <c r="P28" s="338"/>
      <c r="Q28" s="310"/>
      <c r="R28" s="310"/>
      <c r="S28" s="346"/>
      <c r="T28" s="310"/>
    </row>
    <row r="29" spans="1:20" s="98" customFormat="1" ht="15.6" x14ac:dyDescent="0.3">
      <c r="A29" s="119">
        <v>4</v>
      </c>
      <c r="B29" s="265" t="s">
        <v>202</v>
      </c>
      <c r="C29" s="43"/>
      <c r="D29" s="338"/>
      <c r="E29" s="53"/>
      <c r="F29" s="53"/>
      <c r="G29" s="53"/>
      <c r="H29" s="53"/>
      <c r="I29" s="345"/>
      <c r="J29" s="345"/>
      <c r="K29" s="345"/>
      <c r="L29" s="338"/>
      <c r="M29" s="310"/>
      <c r="N29" s="310"/>
      <c r="O29" s="345"/>
      <c r="P29" s="338"/>
      <c r="Q29" s="310"/>
      <c r="R29" s="310"/>
      <c r="S29" s="346"/>
      <c r="T29" s="310"/>
    </row>
    <row r="30" spans="1:20" s="98" customFormat="1" ht="15.6" x14ac:dyDescent="0.3">
      <c r="A30" s="119">
        <v>5</v>
      </c>
      <c r="B30" s="265" t="s">
        <v>200</v>
      </c>
      <c r="C30" s="43"/>
      <c r="D30" s="338"/>
      <c r="E30" s="53"/>
      <c r="F30" s="53"/>
      <c r="G30" s="53"/>
      <c r="H30" s="53"/>
      <c r="I30" s="347"/>
      <c r="J30" s="347"/>
      <c r="K30" s="347"/>
      <c r="L30" s="338"/>
      <c r="M30" s="348"/>
      <c r="N30" s="348"/>
      <c r="O30" s="347"/>
      <c r="P30" s="338"/>
      <c r="Q30" s="310"/>
      <c r="R30" s="310"/>
      <c r="S30" s="349"/>
      <c r="T30" s="310"/>
    </row>
    <row r="31" spans="1:20" s="98" customFormat="1" ht="15.6" x14ac:dyDescent="0.3">
      <c r="A31" s="119">
        <v>6</v>
      </c>
      <c r="B31" s="265" t="s">
        <v>201</v>
      </c>
      <c r="C31" s="43"/>
      <c r="D31" s="350"/>
      <c r="E31" s="53"/>
      <c r="F31" s="53"/>
      <c r="G31" s="53"/>
      <c r="H31" s="53"/>
      <c r="I31" s="53"/>
      <c r="J31" s="53"/>
      <c r="K31" s="53"/>
      <c r="L31" s="350"/>
      <c r="M31" s="310"/>
      <c r="N31" s="310"/>
      <c r="O31" s="53"/>
      <c r="P31" s="338"/>
      <c r="Q31" s="310"/>
      <c r="R31" s="310"/>
      <c r="S31" s="346"/>
      <c r="T31" s="310"/>
    </row>
    <row r="32" spans="1:20" s="98" customFormat="1" ht="14.4" x14ac:dyDescent="0.3">
      <c r="A32" s="120"/>
      <c r="B32" s="351"/>
      <c r="C32" s="153" t="s">
        <v>206</v>
      </c>
      <c r="D32" s="352"/>
      <c r="E32" s="353">
        <v>8</v>
      </c>
      <c r="F32" s="353">
        <v>8</v>
      </c>
      <c r="G32" s="353">
        <v>8</v>
      </c>
      <c r="H32" s="353">
        <v>8</v>
      </c>
      <c r="I32" s="354">
        <f>SUM((E32*0.25)+(F32*0.25)+(G32*0.3)+(H32*0.2))</f>
        <v>8</v>
      </c>
      <c r="J32" s="353"/>
      <c r="K32" s="354">
        <f>I32-J32</f>
        <v>8</v>
      </c>
      <c r="L32" s="342"/>
      <c r="M32" s="355">
        <v>7.4</v>
      </c>
      <c r="N32" s="356"/>
      <c r="O32" s="357">
        <f>M32-N32</f>
        <v>7.4</v>
      </c>
      <c r="P32" s="338"/>
      <c r="Q32" s="357">
        <f>I32</f>
        <v>8</v>
      </c>
      <c r="R32" s="357">
        <f>O32</f>
        <v>7.4</v>
      </c>
      <c r="S32" s="358">
        <f>(Q32+R32)/2</f>
        <v>7.7</v>
      </c>
      <c r="T32" s="359">
        <v>3</v>
      </c>
    </row>
    <row r="33" spans="1:20" s="98" customFormat="1" ht="15.6" x14ac:dyDescent="0.3">
      <c r="A33" s="119">
        <v>1</v>
      </c>
      <c r="B33" s="265" t="s">
        <v>172</v>
      </c>
      <c r="C33" s="43"/>
      <c r="D33" s="338"/>
      <c r="E33" s="53"/>
      <c r="F33" s="53"/>
      <c r="G33" s="53"/>
      <c r="H33" s="53"/>
      <c r="I33" s="345"/>
      <c r="J33" s="345"/>
      <c r="K33" s="345"/>
      <c r="L33" s="338"/>
      <c r="M33" s="310"/>
      <c r="N33" s="310"/>
      <c r="O33" s="345"/>
      <c r="P33" s="338"/>
      <c r="Q33" s="310"/>
      <c r="R33" s="310"/>
      <c r="S33" s="346"/>
      <c r="T33" s="310"/>
    </row>
    <row r="34" spans="1:20" s="98" customFormat="1" ht="15.6" x14ac:dyDescent="0.3">
      <c r="A34" s="119">
        <v>2</v>
      </c>
      <c r="B34" s="265" t="s">
        <v>178</v>
      </c>
      <c r="C34" s="43"/>
      <c r="D34" s="338"/>
      <c r="E34" s="53"/>
      <c r="F34" s="53"/>
      <c r="G34" s="53"/>
      <c r="H34" s="53"/>
      <c r="I34" s="347"/>
      <c r="J34" s="347"/>
      <c r="K34" s="347"/>
      <c r="L34" s="338"/>
      <c r="M34" s="348"/>
      <c r="N34" s="348"/>
      <c r="O34" s="347"/>
      <c r="P34" s="338"/>
      <c r="Q34" s="310"/>
      <c r="R34" s="310"/>
      <c r="S34" s="349"/>
      <c r="T34" s="310"/>
    </row>
    <row r="35" spans="1:20" s="98" customFormat="1" ht="15.6" x14ac:dyDescent="0.3">
      <c r="A35" s="119">
        <v>3</v>
      </c>
      <c r="B35" s="265" t="s">
        <v>173</v>
      </c>
      <c r="C35" s="43"/>
      <c r="D35" s="338"/>
      <c r="E35" s="53"/>
      <c r="F35" s="53"/>
      <c r="G35" s="53"/>
      <c r="H35" s="53"/>
      <c r="I35" s="345"/>
      <c r="J35" s="345"/>
      <c r="K35" s="345"/>
      <c r="L35" s="338"/>
      <c r="M35" s="310"/>
      <c r="N35" s="310"/>
      <c r="O35" s="345"/>
      <c r="P35" s="338"/>
      <c r="Q35" s="310"/>
      <c r="R35" s="310"/>
      <c r="S35" s="346"/>
      <c r="T35" s="310"/>
    </row>
    <row r="36" spans="1:20" s="98" customFormat="1" ht="15.6" x14ac:dyDescent="0.3">
      <c r="A36" s="119">
        <v>4</v>
      </c>
      <c r="B36" s="265" t="s">
        <v>180</v>
      </c>
      <c r="C36" s="43"/>
      <c r="D36" s="338"/>
      <c r="E36" s="53"/>
      <c r="F36" s="53"/>
      <c r="G36" s="53"/>
      <c r="H36" s="53"/>
      <c r="I36" s="345"/>
      <c r="J36" s="345"/>
      <c r="K36" s="345"/>
      <c r="L36" s="338"/>
      <c r="M36" s="310"/>
      <c r="N36" s="310"/>
      <c r="O36" s="345"/>
      <c r="P36" s="338"/>
      <c r="Q36" s="310"/>
      <c r="R36" s="310"/>
      <c r="S36" s="346"/>
      <c r="T36" s="310"/>
    </row>
    <row r="37" spans="1:20" s="98" customFormat="1" ht="15.6" x14ac:dyDescent="0.3">
      <c r="A37" s="119">
        <v>5</v>
      </c>
      <c r="B37" s="265" t="s">
        <v>174</v>
      </c>
      <c r="C37" s="43"/>
      <c r="D37" s="338"/>
      <c r="E37" s="53"/>
      <c r="F37" s="53"/>
      <c r="G37" s="53"/>
      <c r="H37" s="53"/>
      <c r="I37" s="347"/>
      <c r="J37" s="347"/>
      <c r="K37" s="347"/>
      <c r="L37" s="338"/>
      <c r="M37" s="348"/>
      <c r="N37" s="348"/>
      <c r="O37" s="347"/>
      <c r="P37" s="338"/>
      <c r="Q37" s="310"/>
      <c r="R37" s="310"/>
      <c r="S37" s="349"/>
      <c r="T37" s="310"/>
    </row>
    <row r="38" spans="1:20" s="98" customFormat="1" ht="15.6" x14ac:dyDescent="0.3">
      <c r="A38" s="119">
        <v>6</v>
      </c>
      <c r="B38" s="265" t="s">
        <v>179</v>
      </c>
      <c r="C38" s="43"/>
      <c r="D38" s="350"/>
      <c r="E38" s="53"/>
      <c r="F38" s="53"/>
      <c r="G38" s="53"/>
      <c r="H38" s="53"/>
      <c r="I38" s="53"/>
      <c r="J38" s="53"/>
      <c r="K38" s="53"/>
      <c r="L38" s="350"/>
      <c r="M38" s="310"/>
      <c r="N38" s="310"/>
      <c r="O38" s="53"/>
      <c r="P38" s="338"/>
      <c r="Q38" s="310"/>
      <c r="R38" s="310"/>
      <c r="S38" s="346"/>
      <c r="T38" s="310"/>
    </row>
    <row r="39" spans="1:20" s="98" customFormat="1" ht="14.4" x14ac:dyDescent="0.3">
      <c r="A39" s="120"/>
      <c r="B39" s="351"/>
      <c r="C39" s="153" t="s">
        <v>152</v>
      </c>
      <c r="D39" s="352"/>
      <c r="E39" s="353">
        <v>8.5</v>
      </c>
      <c r="F39" s="353">
        <v>8</v>
      </c>
      <c r="G39" s="353">
        <v>7.5</v>
      </c>
      <c r="H39" s="353">
        <v>6</v>
      </c>
      <c r="I39" s="354">
        <f>SUM((E39*0.25)+(F39*0.25)+(G39*0.3)+(H39*0.2))</f>
        <v>7.5750000000000002</v>
      </c>
      <c r="J39" s="353"/>
      <c r="K39" s="354">
        <f>I39-J39</f>
        <v>7.5750000000000002</v>
      </c>
      <c r="L39" s="342"/>
      <c r="M39" s="355">
        <v>7.4</v>
      </c>
      <c r="N39" s="356"/>
      <c r="O39" s="357">
        <f>M39-N39</f>
        <v>7.4</v>
      </c>
      <c r="P39" s="338"/>
      <c r="Q39" s="357">
        <f>I39</f>
        <v>7.5750000000000002</v>
      </c>
      <c r="R39" s="357">
        <f>O39</f>
        <v>7.4</v>
      </c>
      <c r="S39" s="358">
        <f>(Q39+R39)/2</f>
        <v>7.4875000000000007</v>
      </c>
      <c r="T39" s="359">
        <v>4</v>
      </c>
    </row>
    <row r="40" spans="1:20" s="98" customFormat="1" ht="15.6" x14ac:dyDescent="0.3">
      <c r="A40" s="119">
        <v>1</v>
      </c>
      <c r="B40" s="265" t="s">
        <v>175</v>
      </c>
      <c r="C40" s="43"/>
      <c r="D40" s="338"/>
      <c r="E40" s="53"/>
      <c r="F40" s="53"/>
      <c r="G40" s="53"/>
      <c r="H40" s="53"/>
      <c r="I40" s="345"/>
      <c r="J40" s="345"/>
      <c r="K40" s="345"/>
      <c r="L40" s="338"/>
      <c r="M40" s="310"/>
      <c r="N40" s="310"/>
      <c r="O40" s="345"/>
      <c r="P40" s="338"/>
      <c r="Q40" s="310"/>
      <c r="R40" s="310"/>
      <c r="S40" s="346"/>
      <c r="T40" s="310"/>
    </row>
    <row r="41" spans="1:20" s="98" customFormat="1" ht="15.6" x14ac:dyDescent="0.3">
      <c r="A41" s="119">
        <v>2</v>
      </c>
      <c r="B41" s="265" t="s">
        <v>181</v>
      </c>
      <c r="C41" s="43"/>
      <c r="D41" s="338"/>
      <c r="E41" s="53"/>
      <c r="F41" s="53"/>
      <c r="G41" s="53"/>
      <c r="H41" s="53"/>
      <c r="I41" s="347"/>
      <c r="J41" s="347"/>
      <c r="K41" s="347"/>
      <c r="L41" s="338"/>
      <c r="M41" s="348"/>
      <c r="N41" s="348"/>
      <c r="O41" s="347"/>
      <c r="P41" s="338"/>
      <c r="Q41" s="310"/>
      <c r="R41" s="310"/>
      <c r="S41" s="349"/>
      <c r="T41" s="310"/>
    </row>
    <row r="42" spans="1:20" s="98" customFormat="1" ht="15.6" x14ac:dyDescent="0.3">
      <c r="A42" s="119">
        <v>3</v>
      </c>
      <c r="B42" s="265" t="s">
        <v>184</v>
      </c>
      <c r="C42" s="43"/>
      <c r="D42" s="338"/>
      <c r="E42" s="53"/>
      <c r="F42" s="53"/>
      <c r="G42" s="53"/>
      <c r="H42" s="53"/>
      <c r="I42" s="345"/>
      <c r="J42" s="345"/>
      <c r="K42" s="345"/>
      <c r="L42" s="338"/>
      <c r="M42" s="310"/>
      <c r="N42" s="310"/>
      <c r="O42" s="345"/>
      <c r="P42" s="338"/>
      <c r="Q42" s="310"/>
      <c r="R42" s="310"/>
      <c r="S42" s="346"/>
      <c r="T42" s="310"/>
    </row>
    <row r="43" spans="1:20" s="98" customFormat="1" ht="15.6" x14ac:dyDescent="0.3">
      <c r="A43" s="119">
        <v>4</v>
      </c>
      <c r="B43" s="265" t="s">
        <v>182</v>
      </c>
      <c r="C43" s="43"/>
      <c r="D43" s="338"/>
      <c r="E43" s="53"/>
      <c r="F43" s="53"/>
      <c r="G43" s="53"/>
      <c r="H43" s="53"/>
      <c r="I43" s="345"/>
      <c r="J43" s="345"/>
      <c r="K43" s="345"/>
      <c r="L43" s="338"/>
      <c r="M43" s="310"/>
      <c r="N43" s="310"/>
      <c r="O43" s="345"/>
      <c r="P43" s="338"/>
      <c r="Q43" s="310"/>
      <c r="R43" s="310"/>
      <c r="S43" s="346"/>
      <c r="T43" s="310"/>
    </row>
    <row r="44" spans="1:20" s="98" customFormat="1" ht="15.6" x14ac:dyDescent="0.3">
      <c r="A44" s="119">
        <v>5</v>
      </c>
      <c r="B44" s="265" t="s">
        <v>176</v>
      </c>
      <c r="C44" s="43"/>
      <c r="D44" s="338"/>
      <c r="E44" s="53"/>
      <c r="F44" s="53"/>
      <c r="G44" s="53"/>
      <c r="H44" s="53"/>
      <c r="I44" s="347"/>
      <c r="J44" s="347"/>
      <c r="K44" s="347"/>
      <c r="L44" s="338"/>
      <c r="M44" s="348"/>
      <c r="N44" s="348"/>
      <c r="O44" s="347"/>
      <c r="P44" s="338"/>
      <c r="Q44" s="310"/>
      <c r="R44" s="310"/>
      <c r="S44" s="349"/>
      <c r="T44" s="310"/>
    </row>
    <row r="45" spans="1:20" s="98" customFormat="1" ht="15.6" x14ac:dyDescent="0.3">
      <c r="A45" s="119">
        <v>6</v>
      </c>
      <c r="B45" s="265" t="s">
        <v>123</v>
      </c>
      <c r="C45" s="43"/>
      <c r="D45" s="350"/>
      <c r="E45" s="53"/>
      <c r="F45" s="53"/>
      <c r="G45" s="53"/>
      <c r="H45" s="53"/>
      <c r="I45" s="53"/>
      <c r="J45" s="53"/>
      <c r="K45" s="53"/>
      <c r="L45" s="350"/>
      <c r="M45" s="310"/>
      <c r="N45" s="310"/>
      <c r="O45" s="53"/>
      <c r="P45" s="338"/>
      <c r="Q45" s="310"/>
      <c r="R45" s="310"/>
      <c r="S45" s="346"/>
      <c r="T45" s="310"/>
    </row>
    <row r="46" spans="1:20" s="98" customFormat="1" ht="15.6" x14ac:dyDescent="0.3">
      <c r="A46" s="120"/>
      <c r="B46" s="351"/>
      <c r="C46" s="268" t="s">
        <v>126</v>
      </c>
      <c r="D46" s="352"/>
      <c r="E46" s="353">
        <v>7</v>
      </c>
      <c r="F46" s="353">
        <v>8</v>
      </c>
      <c r="G46" s="353">
        <v>7</v>
      </c>
      <c r="H46" s="353">
        <v>7</v>
      </c>
      <c r="I46" s="354">
        <f>SUM((E46*0.25)+(F46*0.25)+(G46*0.3)+(H46*0.2))</f>
        <v>7.25</v>
      </c>
      <c r="J46" s="353"/>
      <c r="K46" s="354">
        <f>I46-J46</f>
        <v>7.25</v>
      </c>
      <c r="L46" s="342"/>
      <c r="M46" s="355">
        <v>7.5</v>
      </c>
      <c r="N46" s="356"/>
      <c r="O46" s="357">
        <f>M46-N46</f>
        <v>7.5</v>
      </c>
      <c r="P46" s="338"/>
      <c r="Q46" s="357">
        <f>I46</f>
        <v>7.25</v>
      </c>
      <c r="R46" s="357">
        <f>O46</f>
        <v>7.5</v>
      </c>
      <c r="S46" s="358">
        <f>(Q46+R46)/2</f>
        <v>7.375</v>
      </c>
      <c r="T46" s="359">
        <v>5</v>
      </c>
    </row>
  </sheetData>
  <mergeCells count="2">
    <mergeCell ref="A7:B7"/>
    <mergeCell ref="A3:B3"/>
  </mergeCells>
  <pageMargins left="0.70866141732283472" right="0.70866141732283472" top="0.74803149606299213" bottom="0.74803149606299213" header="0.31496062992125984" footer="0.31496062992125984"/>
  <pageSetup scale="93" fitToHeight="0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F21"/>
  <sheetViews>
    <sheetView topLeftCell="EN1" zoomScale="99" zoomScaleNormal="99" workbookViewId="0">
      <selection activeCell="FF14" sqref="FF14"/>
    </sheetView>
  </sheetViews>
  <sheetFormatPr defaultColWidth="9.109375" defaultRowHeight="14.4" x14ac:dyDescent="0.3"/>
  <cols>
    <col min="1" max="1" width="5.44140625" style="58" customWidth="1"/>
    <col min="2" max="2" width="19.88671875" style="58" customWidth="1"/>
    <col min="3" max="3" width="24.44140625" style="58" customWidth="1"/>
    <col min="4" max="4" width="19.77734375" style="58" customWidth="1"/>
    <col min="5" max="5" width="16.77734375" style="58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12" max="12" width="8.88671875"/>
    <col min="16" max="22" width="8.88671875"/>
    <col min="23" max="23" width="3.33203125" style="58" customWidth="1"/>
    <col min="24" max="33" width="7.6640625" style="58" customWidth="1"/>
    <col min="34" max="34" width="3.33203125" style="58" customWidth="1"/>
    <col min="35" max="44" width="7.6640625" style="58" customWidth="1"/>
    <col min="45" max="45" width="3.33203125" style="58" customWidth="1"/>
    <col min="46" max="55" width="7.6640625" style="58" customWidth="1"/>
    <col min="56" max="56" width="3.6640625" style="58" customWidth="1"/>
    <col min="57" max="57" width="7.5546875" customWidth="1"/>
    <col min="58" max="58" width="10.6640625" customWidth="1"/>
    <col min="59" max="59" width="10.33203125" customWidth="1"/>
    <col min="60" max="60" width="9.33203125" customWidth="1"/>
    <col min="61" max="61" width="11" customWidth="1"/>
    <col min="62" max="62" width="9" customWidth="1"/>
    <col min="63" max="63" width="8.88671875"/>
    <col min="67" max="73" width="8.88671875"/>
    <col min="74" max="74" width="3.33203125" style="58" customWidth="1"/>
    <col min="75" max="78" width="7.33203125" style="58" customWidth="1"/>
    <col min="79" max="79" width="9.44140625" style="58" customWidth="1"/>
    <col min="80" max="80" width="3.33203125" style="58" customWidth="1"/>
    <col min="81" max="88" width="7.6640625" style="58" customWidth="1"/>
    <col min="89" max="89" width="3.33203125" style="58" customWidth="1"/>
    <col min="90" max="93" width="7.33203125" style="58" customWidth="1"/>
    <col min="94" max="94" width="9.44140625" style="58" customWidth="1"/>
    <col min="95" max="95" width="3.44140625" style="58" customWidth="1"/>
    <col min="96" max="96" width="7.5546875" customWidth="1"/>
    <col min="97" max="97" width="10.6640625" customWidth="1"/>
    <col min="98" max="98" width="10.33203125" customWidth="1"/>
    <col min="99" max="99" width="9.33203125" customWidth="1"/>
    <col min="100" max="100" width="11" customWidth="1"/>
    <col min="101" max="101" width="9" customWidth="1"/>
    <col min="113" max="113" width="3.33203125" style="58" customWidth="1"/>
    <col min="114" max="117" width="7.33203125" style="58" customWidth="1"/>
    <col min="118" max="118" width="9.44140625" style="58" customWidth="1"/>
    <col min="119" max="119" width="3.33203125" style="58" customWidth="1"/>
    <col min="120" max="127" width="7.6640625" style="58" customWidth="1"/>
    <col min="128" max="128" width="3.33203125" style="58" customWidth="1"/>
    <col min="129" max="132" width="7.33203125" style="58" customWidth="1"/>
    <col min="133" max="133" width="9.44140625" style="58" customWidth="1"/>
    <col min="134" max="134" width="3.44140625" style="58" customWidth="1"/>
    <col min="135" max="138" width="7.6640625" style="93" customWidth="1"/>
    <col min="139" max="139" width="11.44140625" style="58" customWidth="1"/>
    <col min="140" max="140" width="3" style="58" customWidth="1"/>
    <col min="141" max="145" width="7.6640625" style="93" customWidth="1"/>
    <col min="146" max="146" width="3" style="58" customWidth="1"/>
    <col min="147" max="147" width="11.44140625" style="58" customWidth="1"/>
    <col min="148" max="148" width="12.6640625" style="93" customWidth="1"/>
    <col min="149" max="149" width="9.6640625" style="93" customWidth="1"/>
    <col min="150" max="150" width="10.88671875" style="58" customWidth="1"/>
    <col min="151" max="151" width="3.109375" style="93" customWidth="1"/>
    <col min="152" max="156" width="7.6640625" style="93" customWidth="1"/>
    <col min="157" max="157" width="2.6640625" style="58" customWidth="1"/>
    <col min="158" max="161" width="9.109375" style="58"/>
    <col min="162" max="162" width="13.33203125" style="58" customWidth="1"/>
    <col min="163" max="16384" width="9.109375" style="58"/>
  </cols>
  <sheetData>
    <row r="1" spans="1:162" ht="15.6" x14ac:dyDescent="0.3">
      <c r="A1" s="92" t="str">
        <f>'Comp Detail'!A1</f>
        <v>SVG OFFICIAL COMPETITION FEBRUARY 2025</v>
      </c>
      <c r="B1" s="3"/>
      <c r="D1" s="59" t="s">
        <v>62</v>
      </c>
      <c r="E1" s="238"/>
      <c r="F1" s="1"/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BE1" s="1"/>
      <c r="BF1" s="1"/>
      <c r="BG1" s="1"/>
      <c r="BH1" s="1"/>
      <c r="BI1" s="1"/>
      <c r="BJ1" s="1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CR1" s="1"/>
      <c r="CS1" s="1"/>
      <c r="CT1" s="1"/>
      <c r="CU1" s="1"/>
      <c r="CV1" s="1"/>
      <c r="CW1" s="1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EI1" s="60"/>
      <c r="EQ1" s="60"/>
      <c r="ER1" s="60"/>
      <c r="ES1" s="60"/>
      <c r="ET1" s="60">
        <f ca="1">NOW()</f>
        <v>45711.639191203707</v>
      </c>
      <c r="FF1" s="60">
        <f ca="1">NOW()</f>
        <v>45711.639191203707</v>
      </c>
    </row>
    <row r="2" spans="1:162" ht="15.6" x14ac:dyDescent="0.3">
      <c r="A2" s="28"/>
      <c r="B2" s="3"/>
      <c r="D2" s="238" t="s">
        <v>110</v>
      </c>
      <c r="E2" s="59"/>
      <c r="F2" s="1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BE2" s="1"/>
      <c r="BF2" s="1"/>
      <c r="BG2" s="1"/>
      <c r="BH2" s="1"/>
      <c r="BI2" s="1"/>
      <c r="BJ2" s="1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CR2" s="1"/>
      <c r="CS2" s="1"/>
      <c r="CT2" s="1"/>
      <c r="CU2" s="1"/>
      <c r="CV2" s="1"/>
      <c r="CW2" s="1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EI2" s="62"/>
      <c r="EQ2" s="62"/>
      <c r="ER2" s="62"/>
      <c r="ES2" s="62"/>
      <c r="ET2" s="62">
        <f ca="1">NOW()</f>
        <v>45711.639191203707</v>
      </c>
      <c r="FF2" s="62">
        <f ca="1">NOW()</f>
        <v>45711.639191203707</v>
      </c>
    </row>
    <row r="3" spans="1:162" ht="15.6" x14ac:dyDescent="0.3">
      <c r="A3" s="387" t="str">
        <f>'Comp Detail'!A3</f>
        <v>FEBRUARY 20th to 23rd</v>
      </c>
      <c r="B3" s="387"/>
      <c r="C3" s="387"/>
      <c r="D3" s="58" t="s">
        <v>114</v>
      </c>
      <c r="E3" s="238"/>
      <c r="X3" s="63"/>
      <c r="Y3" s="63"/>
      <c r="Z3" s="63"/>
      <c r="AA3" s="63"/>
      <c r="AB3" s="63"/>
      <c r="AC3" s="63"/>
      <c r="AD3" s="63"/>
      <c r="AE3" s="63"/>
      <c r="AF3" s="63"/>
      <c r="AG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W3" s="64"/>
      <c r="BX3" s="64"/>
      <c r="BY3" s="64"/>
      <c r="BZ3" s="64"/>
      <c r="CA3" s="64"/>
      <c r="CC3" s="64"/>
      <c r="CD3" s="64"/>
      <c r="CE3" s="64"/>
      <c r="CF3" s="64"/>
      <c r="CG3" s="64"/>
      <c r="CH3" s="64"/>
      <c r="CI3" s="64"/>
      <c r="CJ3" s="64"/>
      <c r="CL3" s="64"/>
      <c r="CM3" s="64"/>
      <c r="CN3" s="64"/>
      <c r="CO3" s="64"/>
      <c r="CP3" s="64"/>
      <c r="DJ3" s="64"/>
      <c r="DK3" s="64"/>
      <c r="DL3" s="64"/>
      <c r="DM3" s="64"/>
      <c r="DN3" s="64"/>
      <c r="DP3" s="64"/>
      <c r="DQ3" s="64"/>
      <c r="DR3" s="64"/>
      <c r="DS3" s="64"/>
      <c r="DT3" s="64"/>
      <c r="DU3" s="64"/>
      <c r="DV3" s="64"/>
      <c r="DW3" s="64"/>
      <c r="DY3" s="64"/>
      <c r="DZ3" s="64"/>
      <c r="EA3" s="64"/>
      <c r="EB3" s="64"/>
      <c r="EC3" s="64"/>
    </row>
    <row r="4" spans="1:162" ht="15.6" x14ac:dyDescent="0.3">
      <c r="A4" s="157"/>
      <c r="B4" s="158"/>
      <c r="D4" s="238" t="s">
        <v>109</v>
      </c>
      <c r="E4" s="1"/>
      <c r="X4" s="63"/>
      <c r="Y4" s="63"/>
      <c r="Z4" s="63"/>
      <c r="AA4" s="63"/>
      <c r="AB4" s="63"/>
      <c r="AC4" s="63"/>
      <c r="AD4" s="63"/>
      <c r="AE4" s="63"/>
      <c r="AF4" s="63"/>
      <c r="AG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W4" s="64"/>
      <c r="BX4" s="64"/>
      <c r="BY4" s="64"/>
      <c r="BZ4" s="64"/>
      <c r="CA4" s="64"/>
      <c r="CC4" s="64"/>
      <c r="CD4" s="64"/>
      <c r="CE4" s="64"/>
      <c r="CF4" s="64"/>
      <c r="CG4" s="64"/>
      <c r="CH4" s="64"/>
      <c r="CI4" s="64"/>
      <c r="CJ4" s="64"/>
      <c r="CL4" s="64"/>
      <c r="CM4" s="64"/>
      <c r="CN4" s="64"/>
      <c r="CO4" s="64"/>
      <c r="CP4" s="64"/>
      <c r="DJ4" s="64"/>
      <c r="DK4" s="64"/>
      <c r="DL4" s="64"/>
      <c r="DM4" s="64"/>
      <c r="DN4" s="64"/>
      <c r="DP4" s="64"/>
      <c r="DQ4" s="64"/>
      <c r="DR4" s="64"/>
      <c r="DS4" s="64"/>
      <c r="DT4" s="64"/>
      <c r="DU4" s="64"/>
      <c r="DV4" s="64"/>
      <c r="DW4" s="64"/>
      <c r="DY4" s="64"/>
      <c r="DZ4" s="64"/>
      <c r="EA4" s="64"/>
      <c r="EB4" s="64"/>
      <c r="EC4" s="64"/>
    </row>
    <row r="5" spans="1:162" ht="15.6" x14ac:dyDescent="0.3">
      <c r="A5" s="65"/>
      <c r="B5" s="66"/>
      <c r="D5" s="238" t="s">
        <v>108</v>
      </c>
      <c r="E5" s="59"/>
      <c r="F5" s="159" t="s">
        <v>70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X5" s="67" t="s">
        <v>22</v>
      </c>
      <c r="Y5" s="67"/>
      <c r="Z5" s="67"/>
      <c r="AA5" s="67"/>
      <c r="AB5" s="67"/>
      <c r="AC5" s="67"/>
      <c r="AD5" s="67"/>
      <c r="AE5" s="67"/>
      <c r="AF5" s="67"/>
      <c r="AG5" s="67"/>
      <c r="AI5" s="67" t="s">
        <v>22</v>
      </c>
      <c r="AJ5" s="67"/>
      <c r="AK5" s="67"/>
      <c r="AL5" s="67"/>
      <c r="AM5" s="67"/>
      <c r="AN5" s="67"/>
      <c r="AO5" s="67"/>
      <c r="AP5" s="67"/>
      <c r="AQ5" s="67"/>
      <c r="AR5" s="67"/>
      <c r="AT5" s="67" t="s">
        <v>22</v>
      </c>
      <c r="AU5" s="67"/>
      <c r="AV5" s="67"/>
      <c r="AW5" s="67"/>
      <c r="AX5" s="67"/>
      <c r="AY5" s="67"/>
      <c r="AZ5" s="67"/>
      <c r="BA5" s="67"/>
      <c r="BB5" s="67"/>
      <c r="BC5" s="67"/>
      <c r="BD5" s="63"/>
      <c r="BE5" s="166" t="s">
        <v>221</v>
      </c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R5" s="166" t="s">
        <v>222</v>
      </c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</row>
    <row r="6" spans="1:162" ht="15.6" x14ac:dyDescent="0.3">
      <c r="A6" s="61"/>
      <c r="D6" s="262" t="s">
        <v>111</v>
      </c>
    </row>
    <row r="7" spans="1:162" ht="15.6" x14ac:dyDescent="0.3">
      <c r="A7" s="57" t="s">
        <v>63</v>
      </c>
      <c r="B7" s="68"/>
      <c r="F7" s="148" t="s">
        <v>47</v>
      </c>
      <c r="G7" s="98" t="str">
        <f>D2</f>
        <v>Rob deBruin</v>
      </c>
      <c r="H7" s="98"/>
      <c r="I7" s="98"/>
      <c r="J7" s="98"/>
      <c r="K7" s="98"/>
      <c r="P7" s="148"/>
      <c r="Q7" s="148"/>
      <c r="R7" s="148"/>
      <c r="S7" s="98"/>
      <c r="T7" s="98"/>
      <c r="U7" s="98"/>
      <c r="V7" s="98"/>
      <c r="X7" s="68" t="s">
        <v>46</v>
      </c>
      <c r="Y7" s="58" t="str">
        <f>D3</f>
        <v>Juan Manuel Cardaci</v>
      </c>
      <c r="AI7" s="68" t="s">
        <v>48</v>
      </c>
      <c r="AJ7" s="58" t="str">
        <f>D4</f>
        <v>Alison Rimaud</v>
      </c>
      <c r="AT7" s="68" t="s">
        <v>91</v>
      </c>
      <c r="AU7" s="58" t="str">
        <f>D5</f>
        <v>Nina Fritzell</v>
      </c>
      <c r="BD7" s="75"/>
      <c r="BE7" s="148" t="s">
        <v>47</v>
      </c>
      <c r="BF7" s="98" t="str">
        <f>D4</f>
        <v>Alison Rimaud</v>
      </c>
      <c r="BG7" s="98"/>
      <c r="BH7" s="98"/>
      <c r="BI7" s="98"/>
      <c r="BJ7" s="98"/>
      <c r="BO7" s="148"/>
      <c r="BP7" s="148"/>
      <c r="BQ7" s="148"/>
      <c r="BR7" s="98"/>
      <c r="BS7" s="98"/>
      <c r="BT7" s="98"/>
      <c r="BU7" s="98"/>
      <c r="BW7" s="68" t="s">
        <v>46</v>
      </c>
      <c r="BX7" s="58" t="str">
        <f>D6</f>
        <v>Angie Deeks</v>
      </c>
      <c r="BY7" s="68"/>
      <c r="BZ7" s="68"/>
      <c r="CC7" s="68" t="s">
        <v>48</v>
      </c>
      <c r="CD7" s="68"/>
      <c r="CE7" s="58" t="str">
        <f>D2</f>
        <v>Rob deBruin</v>
      </c>
      <c r="CI7" s="68"/>
      <c r="CJ7" s="68"/>
      <c r="CL7" s="68" t="s">
        <v>91</v>
      </c>
      <c r="CM7" s="58" t="str">
        <f>D3</f>
        <v>Juan Manuel Cardaci</v>
      </c>
      <c r="CN7" s="68"/>
      <c r="CO7" s="68"/>
      <c r="CR7" s="148" t="s">
        <v>47</v>
      </c>
      <c r="CS7" s="98" t="str">
        <f>D6</f>
        <v>Angie Deeks</v>
      </c>
      <c r="CT7" s="98"/>
      <c r="CU7" s="98"/>
      <c r="CV7" s="98"/>
      <c r="CW7" s="98"/>
      <c r="DB7" s="148"/>
      <c r="DC7" s="148"/>
      <c r="DD7" s="148"/>
      <c r="DE7" s="98"/>
      <c r="DF7" s="98"/>
      <c r="DG7" s="98"/>
      <c r="DH7" s="98"/>
      <c r="DJ7" s="68" t="s">
        <v>46</v>
      </c>
      <c r="DK7" s="58" t="str">
        <f>D2</f>
        <v>Rob deBruin</v>
      </c>
      <c r="DL7" s="68"/>
      <c r="DM7" s="68"/>
      <c r="DP7" s="68" t="s">
        <v>48</v>
      </c>
      <c r="DQ7" s="68"/>
      <c r="DR7" s="58" t="str">
        <f>D3</f>
        <v>Juan Manuel Cardaci</v>
      </c>
      <c r="DV7" s="68"/>
      <c r="DW7" s="68"/>
      <c r="DY7" s="68" t="s">
        <v>91</v>
      </c>
      <c r="DZ7" s="58" t="str">
        <f>D4</f>
        <v>Alison Rimaud</v>
      </c>
      <c r="EA7" s="68"/>
      <c r="EB7" s="68"/>
    </row>
    <row r="8" spans="1:162" ht="15.6" x14ac:dyDescent="0.3">
      <c r="A8" s="61" t="s">
        <v>53</v>
      </c>
      <c r="B8" s="69">
        <v>2</v>
      </c>
      <c r="F8" s="148" t="s">
        <v>26</v>
      </c>
      <c r="G8" s="98"/>
      <c r="H8" s="98"/>
      <c r="I8" s="98"/>
      <c r="J8" s="98"/>
      <c r="K8" s="98"/>
      <c r="P8" s="98"/>
      <c r="Q8" s="98"/>
      <c r="R8" s="98"/>
      <c r="S8" s="98"/>
      <c r="T8" s="98"/>
      <c r="U8" s="98"/>
      <c r="V8" s="98"/>
      <c r="BD8" s="75"/>
      <c r="BE8" s="148" t="s">
        <v>26</v>
      </c>
      <c r="BF8" s="98"/>
      <c r="BG8" s="98"/>
      <c r="BH8" s="98"/>
      <c r="BI8" s="98"/>
      <c r="BJ8" s="98"/>
      <c r="BO8" s="98"/>
      <c r="BP8" s="98"/>
      <c r="BQ8" s="98"/>
      <c r="BR8" s="98"/>
      <c r="BS8" s="98"/>
      <c r="BT8" s="98"/>
      <c r="BU8" s="98"/>
      <c r="CR8" s="148" t="s">
        <v>26</v>
      </c>
      <c r="CS8" s="98"/>
      <c r="CT8" s="98"/>
      <c r="CU8" s="98"/>
      <c r="CV8" s="98"/>
      <c r="CW8" s="98"/>
      <c r="DB8" s="98"/>
      <c r="DC8" s="98"/>
      <c r="DD8" s="98"/>
      <c r="DE8" s="98"/>
      <c r="DF8" s="98"/>
      <c r="DG8" s="98"/>
      <c r="DH8" s="98"/>
      <c r="EE8" s="386" t="s">
        <v>22</v>
      </c>
      <c r="EF8" s="386"/>
      <c r="EG8" s="386"/>
      <c r="EH8" s="94"/>
      <c r="EI8" s="68"/>
      <c r="EJ8" s="68"/>
      <c r="EK8" s="386" t="s">
        <v>223</v>
      </c>
      <c r="EL8" s="386"/>
      <c r="EM8" s="386"/>
      <c r="EN8" s="94"/>
      <c r="EO8" s="94"/>
      <c r="EP8" s="68"/>
      <c r="EQ8" s="68"/>
      <c r="ER8" s="94"/>
      <c r="ES8" s="94"/>
      <c r="EU8" s="94"/>
      <c r="EV8" s="386" t="s">
        <v>224</v>
      </c>
      <c r="EW8" s="386"/>
      <c r="EX8" s="386"/>
      <c r="EY8" s="94"/>
      <c r="EZ8" s="94"/>
      <c r="FA8" s="71"/>
      <c r="FB8" s="68" t="s">
        <v>12</v>
      </c>
    </row>
    <row r="9" spans="1:162" ht="14.4" customHeight="1" x14ac:dyDescent="0.3">
      <c r="F9" s="148" t="s">
        <v>1</v>
      </c>
      <c r="G9" s="98"/>
      <c r="H9" s="98"/>
      <c r="I9" s="98"/>
      <c r="J9" s="98"/>
      <c r="K9" s="98"/>
      <c r="L9" s="160" t="s">
        <v>1</v>
      </c>
      <c r="M9" s="161"/>
      <c r="N9" s="385" t="s">
        <v>101</v>
      </c>
      <c r="O9" s="384" t="s">
        <v>102</v>
      </c>
      <c r="P9" s="258"/>
      <c r="Q9" s="161"/>
      <c r="R9" s="161" t="s">
        <v>2</v>
      </c>
      <c r="T9" s="161"/>
      <c r="U9" s="161" t="s">
        <v>3</v>
      </c>
      <c r="V9" s="161" t="s">
        <v>76</v>
      </c>
      <c r="AH9" s="70"/>
      <c r="AS9" s="70"/>
      <c r="BD9" s="75"/>
      <c r="BE9" s="148" t="s">
        <v>1</v>
      </c>
      <c r="BF9" s="98"/>
      <c r="BG9" s="98"/>
      <c r="BH9" s="98"/>
      <c r="BI9" s="98"/>
      <c r="BJ9" s="98"/>
      <c r="BK9" s="160" t="s">
        <v>1</v>
      </c>
      <c r="BL9" s="161"/>
      <c r="BM9" s="385" t="s">
        <v>101</v>
      </c>
      <c r="BN9" s="384" t="s">
        <v>102</v>
      </c>
      <c r="BO9" s="161"/>
      <c r="BP9" s="161"/>
      <c r="BQ9" s="161" t="s">
        <v>2</v>
      </c>
      <c r="BS9" s="161"/>
      <c r="BT9" s="161" t="s">
        <v>3</v>
      </c>
      <c r="BU9" s="161" t="s">
        <v>76</v>
      </c>
      <c r="BV9" s="70"/>
      <c r="BW9" s="68"/>
      <c r="BX9" s="58" t="s">
        <v>10</v>
      </c>
      <c r="BY9" s="70" t="s">
        <v>36</v>
      </c>
      <c r="BZ9" s="68"/>
      <c r="CA9" s="58" t="s">
        <v>13</v>
      </c>
      <c r="CJ9" s="58" t="s">
        <v>45</v>
      </c>
      <c r="CK9" s="70"/>
      <c r="CL9" s="68"/>
      <c r="CM9" s="58" t="s">
        <v>10</v>
      </c>
      <c r="CN9" s="70" t="s">
        <v>36</v>
      </c>
      <c r="CO9" s="68"/>
      <c r="CP9" s="58" t="s">
        <v>13</v>
      </c>
      <c r="CQ9" s="71"/>
      <c r="CR9" s="148" t="s">
        <v>1</v>
      </c>
      <c r="CS9" s="98"/>
      <c r="CT9" s="98"/>
      <c r="CU9" s="98"/>
      <c r="CV9" s="98"/>
      <c r="CW9" s="98"/>
      <c r="CX9" s="160" t="s">
        <v>1</v>
      </c>
      <c r="CY9" s="161"/>
      <c r="CZ9" s="384" t="s">
        <v>101</v>
      </c>
      <c r="DA9" s="384" t="s">
        <v>102</v>
      </c>
      <c r="DB9" s="161"/>
      <c r="DC9" s="161"/>
      <c r="DD9" s="161" t="s">
        <v>2</v>
      </c>
      <c r="DF9" s="161"/>
      <c r="DG9" s="161" t="s">
        <v>3</v>
      </c>
      <c r="DH9" s="161" t="s">
        <v>76</v>
      </c>
      <c r="DI9" s="70"/>
      <c r="DJ9" s="68"/>
      <c r="DK9" s="58" t="s">
        <v>10</v>
      </c>
      <c r="DL9" s="70" t="s">
        <v>36</v>
      </c>
      <c r="DM9" s="68"/>
      <c r="DN9" s="58" t="s">
        <v>13</v>
      </c>
      <c r="DW9" s="58" t="s">
        <v>45</v>
      </c>
      <c r="DX9" s="70"/>
      <c r="DY9" s="68"/>
      <c r="DZ9" s="58" t="s">
        <v>10</v>
      </c>
      <c r="EA9" s="70" t="s">
        <v>36</v>
      </c>
      <c r="EB9" s="68"/>
      <c r="EC9" s="58" t="s">
        <v>13</v>
      </c>
      <c r="ED9" s="71"/>
      <c r="EI9" s="235"/>
      <c r="EJ9" s="134"/>
      <c r="EP9" s="134"/>
      <c r="EQ9" s="235"/>
      <c r="ER9" s="363"/>
      <c r="ES9" s="363"/>
      <c r="EU9" s="364"/>
      <c r="EZ9" s="365"/>
      <c r="FA9" s="71"/>
      <c r="FE9" s="72" t="s">
        <v>52</v>
      </c>
      <c r="FF9" s="73"/>
    </row>
    <row r="10" spans="1:162" s="70" customFormat="1" x14ac:dyDescent="0.3">
      <c r="A10" s="233" t="s">
        <v>24</v>
      </c>
      <c r="B10" s="233" t="s">
        <v>25</v>
      </c>
      <c r="C10" s="233" t="s">
        <v>26</v>
      </c>
      <c r="D10" s="233" t="s">
        <v>27</v>
      </c>
      <c r="E10" s="233" t="s">
        <v>28</v>
      </c>
      <c r="F10" s="150" t="s">
        <v>77</v>
      </c>
      <c r="G10" s="150" t="s">
        <v>78</v>
      </c>
      <c r="H10" s="150" t="s">
        <v>79</v>
      </c>
      <c r="I10" s="150" t="s">
        <v>80</v>
      </c>
      <c r="J10" s="150" t="s">
        <v>81</v>
      </c>
      <c r="K10" s="150" t="s">
        <v>82</v>
      </c>
      <c r="L10" s="162" t="s">
        <v>34</v>
      </c>
      <c r="M10" s="144" t="s">
        <v>100</v>
      </c>
      <c r="N10" s="385"/>
      <c r="O10" s="385"/>
      <c r="P10" s="257" t="s">
        <v>2</v>
      </c>
      <c r="Q10" s="144" t="s">
        <v>83</v>
      </c>
      <c r="R10" s="162" t="s">
        <v>34</v>
      </c>
      <c r="S10" s="163" t="s">
        <v>3</v>
      </c>
      <c r="T10" s="144" t="s">
        <v>83</v>
      </c>
      <c r="U10" s="162" t="s">
        <v>34</v>
      </c>
      <c r="V10" s="162" t="s">
        <v>34</v>
      </c>
      <c r="W10" s="75"/>
      <c r="X10" s="283" t="s">
        <v>29</v>
      </c>
      <c r="Y10" s="283" t="s">
        <v>30</v>
      </c>
      <c r="Z10" s="283" t="s">
        <v>42</v>
      </c>
      <c r="AA10" s="375" t="s">
        <v>64</v>
      </c>
      <c r="AB10" s="376" t="s">
        <v>41</v>
      </c>
      <c r="AC10" s="376" t="s">
        <v>40</v>
      </c>
      <c r="AD10" s="375" t="s">
        <v>65</v>
      </c>
      <c r="AE10" s="375" t="s">
        <v>71</v>
      </c>
      <c r="AF10" s="283" t="s">
        <v>38</v>
      </c>
      <c r="AG10" s="283" t="s">
        <v>37</v>
      </c>
      <c r="AH10" s="74"/>
      <c r="AI10" s="283" t="s">
        <v>29</v>
      </c>
      <c r="AJ10" s="283" t="s">
        <v>30</v>
      </c>
      <c r="AK10" s="283" t="s">
        <v>42</v>
      </c>
      <c r="AL10" s="375" t="s">
        <v>64</v>
      </c>
      <c r="AM10" s="376" t="s">
        <v>41</v>
      </c>
      <c r="AN10" s="376" t="s">
        <v>40</v>
      </c>
      <c r="AO10" s="375" t="s">
        <v>65</v>
      </c>
      <c r="AP10" s="375" t="s">
        <v>71</v>
      </c>
      <c r="AQ10" s="283" t="s">
        <v>38</v>
      </c>
      <c r="AR10" s="283" t="s">
        <v>37</v>
      </c>
      <c r="AS10" s="74"/>
      <c r="AT10" s="283" t="s">
        <v>29</v>
      </c>
      <c r="AU10" s="283" t="s">
        <v>30</v>
      </c>
      <c r="AV10" s="283" t="s">
        <v>42</v>
      </c>
      <c r="AW10" s="375" t="s">
        <v>64</v>
      </c>
      <c r="AX10" s="376" t="s">
        <v>41</v>
      </c>
      <c r="AY10" s="376" t="s">
        <v>40</v>
      </c>
      <c r="AZ10" s="375" t="s">
        <v>65</v>
      </c>
      <c r="BA10" s="375" t="s">
        <v>71</v>
      </c>
      <c r="BB10" s="283" t="s">
        <v>38</v>
      </c>
      <c r="BC10" s="283" t="s">
        <v>37</v>
      </c>
      <c r="BD10" s="75"/>
      <c r="BE10" s="150" t="s">
        <v>77</v>
      </c>
      <c r="BF10" s="150" t="s">
        <v>78</v>
      </c>
      <c r="BG10" s="150" t="s">
        <v>79</v>
      </c>
      <c r="BH10" s="150" t="s">
        <v>80</v>
      </c>
      <c r="BI10" s="150" t="s">
        <v>81</v>
      </c>
      <c r="BJ10" s="150" t="s">
        <v>82</v>
      </c>
      <c r="BK10" s="162" t="s">
        <v>34</v>
      </c>
      <c r="BL10" s="144" t="s">
        <v>100</v>
      </c>
      <c r="BM10" s="385"/>
      <c r="BN10" s="385"/>
      <c r="BO10" s="144" t="s">
        <v>2</v>
      </c>
      <c r="BP10" s="144" t="s">
        <v>83</v>
      </c>
      <c r="BQ10" s="162" t="s">
        <v>34</v>
      </c>
      <c r="BR10" s="163" t="s">
        <v>3</v>
      </c>
      <c r="BS10" s="144" t="s">
        <v>83</v>
      </c>
      <c r="BT10" s="162" t="s">
        <v>34</v>
      </c>
      <c r="BU10" s="162" t="s">
        <v>34</v>
      </c>
      <c r="BV10" s="74"/>
      <c r="BW10" s="375" t="s">
        <v>36</v>
      </c>
      <c r="BX10" s="375" t="s">
        <v>58</v>
      </c>
      <c r="BY10" s="375" t="s">
        <v>49</v>
      </c>
      <c r="BZ10" s="375" t="s">
        <v>0</v>
      </c>
      <c r="CA10" s="377" t="s">
        <v>15</v>
      </c>
      <c r="CB10" s="75"/>
      <c r="CC10" s="378" t="s">
        <v>94</v>
      </c>
      <c r="CD10" s="378" t="s">
        <v>4</v>
      </c>
      <c r="CE10" s="378" t="s">
        <v>5</v>
      </c>
      <c r="CF10" s="378" t="s">
        <v>6</v>
      </c>
      <c r="CG10" s="378" t="s">
        <v>7</v>
      </c>
      <c r="CH10" s="378" t="s">
        <v>33</v>
      </c>
      <c r="CI10" s="283" t="s">
        <v>10</v>
      </c>
      <c r="CJ10" s="283" t="s">
        <v>15</v>
      </c>
      <c r="CK10" s="74"/>
      <c r="CL10" s="375" t="s">
        <v>36</v>
      </c>
      <c r="CM10" s="375" t="s">
        <v>58</v>
      </c>
      <c r="CN10" s="375" t="s">
        <v>49</v>
      </c>
      <c r="CO10" s="375" t="s">
        <v>0</v>
      </c>
      <c r="CP10" s="377" t="s">
        <v>15</v>
      </c>
      <c r="CQ10" s="74"/>
      <c r="CR10" s="150" t="s">
        <v>77</v>
      </c>
      <c r="CS10" s="150" t="s">
        <v>78</v>
      </c>
      <c r="CT10" s="150" t="s">
        <v>79</v>
      </c>
      <c r="CU10" s="150" t="s">
        <v>80</v>
      </c>
      <c r="CV10" s="150" t="s">
        <v>81</v>
      </c>
      <c r="CW10" s="150" t="s">
        <v>82</v>
      </c>
      <c r="CX10" s="162" t="s">
        <v>34</v>
      </c>
      <c r="CY10" s="144" t="s">
        <v>100</v>
      </c>
      <c r="CZ10" s="385"/>
      <c r="DA10" s="385"/>
      <c r="DB10" s="144" t="s">
        <v>2</v>
      </c>
      <c r="DC10" s="144" t="s">
        <v>83</v>
      </c>
      <c r="DD10" s="162" t="s">
        <v>34</v>
      </c>
      <c r="DE10" s="163" t="s">
        <v>3</v>
      </c>
      <c r="DF10" s="144" t="s">
        <v>83</v>
      </c>
      <c r="DG10" s="162" t="s">
        <v>34</v>
      </c>
      <c r="DH10" s="162" t="s">
        <v>34</v>
      </c>
      <c r="DI10" s="74"/>
      <c r="DJ10" s="76" t="s">
        <v>36</v>
      </c>
      <c r="DK10" s="76" t="s">
        <v>58</v>
      </c>
      <c r="DL10" s="76" t="s">
        <v>49</v>
      </c>
      <c r="DM10" s="76" t="s">
        <v>0</v>
      </c>
      <c r="DN10" s="77" t="s">
        <v>15</v>
      </c>
      <c r="DO10" s="75"/>
      <c r="DP10" s="73" t="s">
        <v>94</v>
      </c>
      <c r="DQ10" s="73" t="s">
        <v>4</v>
      </c>
      <c r="DR10" s="73" t="s">
        <v>5</v>
      </c>
      <c r="DS10" s="73" t="s">
        <v>6</v>
      </c>
      <c r="DT10" s="73" t="s">
        <v>7</v>
      </c>
      <c r="DU10" s="73" t="s">
        <v>33</v>
      </c>
      <c r="DV10" s="70" t="s">
        <v>10</v>
      </c>
      <c r="DW10" s="70" t="s">
        <v>15</v>
      </c>
      <c r="DX10" s="74"/>
      <c r="DY10" s="76" t="s">
        <v>36</v>
      </c>
      <c r="DZ10" s="76" t="s">
        <v>58</v>
      </c>
      <c r="EA10" s="76" t="s">
        <v>49</v>
      </c>
      <c r="EB10" s="76" t="s">
        <v>0</v>
      </c>
      <c r="EC10" s="77" t="s">
        <v>15</v>
      </c>
      <c r="ED10" s="74"/>
      <c r="EE10" s="94" t="s">
        <v>66</v>
      </c>
      <c r="EF10" s="94" t="s">
        <v>67</v>
      </c>
      <c r="EG10" s="94" t="s">
        <v>68</v>
      </c>
      <c r="EH10" s="94" t="s">
        <v>92</v>
      </c>
      <c r="EI10" s="236" t="s">
        <v>8</v>
      </c>
      <c r="EJ10" s="135"/>
      <c r="EK10" s="94" t="s">
        <v>66</v>
      </c>
      <c r="EL10" s="94" t="s">
        <v>67</v>
      </c>
      <c r="EM10" s="94" t="s">
        <v>68</v>
      </c>
      <c r="EN10" s="94" t="s">
        <v>92</v>
      </c>
      <c r="EO10" s="137" t="s">
        <v>225</v>
      </c>
      <c r="EP10" s="135"/>
      <c r="EQ10" s="236" t="s">
        <v>8</v>
      </c>
      <c r="ER10" s="366" t="s">
        <v>225</v>
      </c>
      <c r="ES10" s="366" t="s">
        <v>226</v>
      </c>
      <c r="ET10" s="72"/>
      <c r="EU10" s="96"/>
      <c r="EV10" s="94" t="s">
        <v>66</v>
      </c>
      <c r="EW10" s="94" t="s">
        <v>67</v>
      </c>
      <c r="EX10" s="94" t="s">
        <v>68</v>
      </c>
      <c r="EY10" s="94" t="s">
        <v>92</v>
      </c>
      <c r="EZ10" s="137" t="s">
        <v>227</v>
      </c>
      <c r="FA10" s="75"/>
      <c r="FB10" s="72" t="s">
        <v>8</v>
      </c>
      <c r="FC10" s="72" t="s">
        <v>228</v>
      </c>
      <c r="FD10" s="72" t="s">
        <v>229</v>
      </c>
      <c r="FE10" s="72" t="s">
        <v>32</v>
      </c>
      <c r="FF10" s="72" t="s">
        <v>35</v>
      </c>
    </row>
    <row r="11" spans="1:162" s="70" customFormat="1" x14ac:dyDescent="0.3">
      <c r="F11" s="41"/>
      <c r="G11" s="41"/>
      <c r="H11" s="41"/>
      <c r="I11" s="41"/>
      <c r="J11" s="41"/>
      <c r="K11" s="41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75"/>
      <c r="AH11" s="74"/>
      <c r="AS11" s="74"/>
      <c r="BD11" s="75"/>
      <c r="BE11" s="41"/>
      <c r="BF11" s="41"/>
      <c r="BG11" s="41"/>
      <c r="BH11" s="41"/>
      <c r="BI11" s="41"/>
      <c r="BJ11" s="41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74"/>
      <c r="BW11" s="78"/>
      <c r="BX11" s="78"/>
      <c r="BY11" s="78"/>
      <c r="BZ11" s="78"/>
      <c r="CA11" s="78"/>
      <c r="CB11" s="75"/>
      <c r="CC11" s="73"/>
      <c r="CD11" s="73"/>
      <c r="CE11" s="73"/>
      <c r="CF11" s="73"/>
      <c r="CG11" s="73"/>
      <c r="CH11" s="73"/>
      <c r="CK11" s="74"/>
      <c r="CL11" s="78"/>
      <c r="CM11" s="78"/>
      <c r="CN11" s="78"/>
      <c r="CO11" s="78"/>
      <c r="CP11" s="78"/>
      <c r="CQ11" s="74"/>
      <c r="CR11" s="41"/>
      <c r="CS11" s="41"/>
      <c r="CT11" s="41"/>
      <c r="CU11" s="41"/>
      <c r="CV11" s="41"/>
      <c r="CW11" s="41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74"/>
      <c r="DJ11" s="78"/>
      <c r="DK11" s="78"/>
      <c r="DL11" s="78"/>
      <c r="DM11" s="78"/>
      <c r="DN11" s="78"/>
      <c r="DO11" s="75"/>
      <c r="DP11" s="73"/>
      <c r="DQ11" s="73"/>
      <c r="DR11" s="73"/>
      <c r="DS11" s="73"/>
      <c r="DT11" s="73"/>
      <c r="DU11" s="73"/>
      <c r="DX11" s="74"/>
      <c r="DY11" s="78"/>
      <c r="DZ11" s="78"/>
      <c r="EA11" s="78"/>
      <c r="EB11" s="78"/>
      <c r="EC11" s="78"/>
      <c r="ED11" s="74"/>
      <c r="EE11" s="94"/>
      <c r="EF11" s="94"/>
      <c r="EG11" s="94"/>
      <c r="EH11" s="94"/>
      <c r="EI11" s="236"/>
      <c r="EJ11" s="135"/>
      <c r="EK11" s="94"/>
      <c r="EL11" s="94"/>
      <c r="EM11" s="94"/>
      <c r="EN11" s="94"/>
      <c r="EO11" s="367"/>
      <c r="EP11" s="135"/>
      <c r="EQ11" s="236"/>
      <c r="ER11" s="366"/>
      <c r="ES11" s="366"/>
      <c r="ET11" s="72"/>
      <c r="EU11" s="96"/>
      <c r="EV11" s="94"/>
      <c r="EW11" s="94"/>
      <c r="EX11" s="94"/>
      <c r="EY11" s="94"/>
      <c r="EZ11" s="367"/>
      <c r="FA11" s="75"/>
      <c r="FB11" s="72"/>
      <c r="FC11" s="72"/>
      <c r="FD11" s="72"/>
      <c r="FE11" s="72"/>
      <c r="FF11" s="72"/>
    </row>
    <row r="12" spans="1:162" ht="14.4" customHeight="1" x14ac:dyDescent="0.3">
      <c r="A12" s="265">
        <v>2</v>
      </c>
      <c r="B12" s="265" t="s">
        <v>232</v>
      </c>
      <c r="C12" s="265" t="s">
        <v>233</v>
      </c>
      <c r="D12" s="265" t="s">
        <v>234</v>
      </c>
      <c r="E12" s="265" t="s">
        <v>141</v>
      </c>
      <c r="F12" s="145">
        <v>7.5</v>
      </c>
      <c r="G12" s="145">
        <v>7</v>
      </c>
      <c r="H12" s="145">
        <v>6.7</v>
      </c>
      <c r="I12" s="145">
        <v>7.2</v>
      </c>
      <c r="J12" s="145">
        <v>6.7</v>
      </c>
      <c r="K12" s="145">
        <v>5</v>
      </c>
      <c r="L12" s="165">
        <f>SUM(F12:K12)/6</f>
        <v>6.6833333333333336</v>
      </c>
      <c r="M12" s="145">
        <v>7.7</v>
      </c>
      <c r="N12" s="145">
        <v>8</v>
      </c>
      <c r="O12" s="145">
        <v>8</v>
      </c>
      <c r="P12" s="165">
        <f>((M12*0.5)+(N12*0.25)+(O12*0.25))</f>
        <v>7.85</v>
      </c>
      <c r="Q12" s="145"/>
      <c r="R12" s="165">
        <f>P12-Q12</f>
        <v>7.85</v>
      </c>
      <c r="S12" s="145">
        <v>7</v>
      </c>
      <c r="T12" s="145">
        <v>0.1</v>
      </c>
      <c r="U12" s="165">
        <f>S12-T12</f>
        <v>6.9</v>
      </c>
      <c r="V12" s="21">
        <f>SUM((L12*0.6),(R12*0.25),(U12*0.15))</f>
        <v>7.0075000000000003</v>
      </c>
      <c r="W12" s="82"/>
      <c r="X12" s="79">
        <v>5.3</v>
      </c>
      <c r="Y12" s="79">
        <v>6.9</v>
      </c>
      <c r="Z12" s="79">
        <v>7.3</v>
      </c>
      <c r="AA12" s="79">
        <v>7.1</v>
      </c>
      <c r="AB12" s="79">
        <v>5.5</v>
      </c>
      <c r="AC12" s="79">
        <v>5.4</v>
      </c>
      <c r="AD12" s="79">
        <v>2.9</v>
      </c>
      <c r="AE12" s="79">
        <v>3.9</v>
      </c>
      <c r="AF12" s="83">
        <f>SUM(X12:AE12)</f>
        <v>44.3</v>
      </c>
      <c r="AG12" s="80">
        <f>AF12/8</f>
        <v>5.5374999999999996</v>
      </c>
      <c r="AH12" s="81"/>
      <c r="AI12" s="79">
        <v>5.5</v>
      </c>
      <c r="AJ12" s="79">
        <v>6</v>
      </c>
      <c r="AK12" s="79">
        <v>5.5</v>
      </c>
      <c r="AL12" s="79">
        <v>6</v>
      </c>
      <c r="AM12" s="79">
        <v>4.5</v>
      </c>
      <c r="AN12" s="79">
        <v>4.8</v>
      </c>
      <c r="AO12" s="79">
        <v>4.5</v>
      </c>
      <c r="AP12" s="79">
        <v>4.5</v>
      </c>
      <c r="AQ12" s="83">
        <f>SUM(AI12:AP12)</f>
        <v>41.3</v>
      </c>
      <c r="AR12" s="80">
        <f>AQ12/8</f>
        <v>5.1624999999999996</v>
      </c>
      <c r="AS12" s="81"/>
      <c r="AT12" s="79">
        <v>5.8</v>
      </c>
      <c r="AU12" s="79">
        <v>6.2</v>
      </c>
      <c r="AV12" s="79">
        <v>5.5</v>
      </c>
      <c r="AW12" s="79">
        <v>4</v>
      </c>
      <c r="AX12" s="79">
        <v>4.8</v>
      </c>
      <c r="AY12" s="79">
        <v>5.5</v>
      </c>
      <c r="AZ12" s="79">
        <v>5</v>
      </c>
      <c r="BA12" s="79">
        <v>5</v>
      </c>
      <c r="BB12" s="83">
        <f>SUM(AT12:BA12)</f>
        <v>41.8</v>
      </c>
      <c r="BC12" s="80">
        <f>BB12/8</f>
        <v>5.2249999999999996</v>
      </c>
      <c r="BD12" s="75"/>
      <c r="BE12" s="145">
        <v>6.8</v>
      </c>
      <c r="BF12" s="145">
        <v>6.5</v>
      </c>
      <c r="BG12" s="145">
        <v>6.5</v>
      </c>
      <c r="BH12" s="145">
        <v>7</v>
      </c>
      <c r="BI12" s="145">
        <v>7</v>
      </c>
      <c r="BJ12" s="145">
        <v>6.5</v>
      </c>
      <c r="BK12" s="165">
        <f>SUM(BE12:BJ12)/6</f>
        <v>6.7166666666666659</v>
      </c>
      <c r="BL12" s="145">
        <v>7</v>
      </c>
      <c r="BM12" s="145">
        <v>7</v>
      </c>
      <c r="BN12" s="145">
        <v>7</v>
      </c>
      <c r="BO12" s="165">
        <f>((BL12*0.5)+(BM12*0.25)+(BN12*0.25))</f>
        <v>7</v>
      </c>
      <c r="BP12" s="145"/>
      <c r="BQ12" s="165">
        <f>BO12-BP12</f>
        <v>7</v>
      </c>
      <c r="BR12" s="145">
        <v>6.8</v>
      </c>
      <c r="BS12" s="145"/>
      <c r="BT12" s="165">
        <f>BR12-BS12</f>
        <v>6.8</v>
      </c>
      <c r="BU12" s="21">
        <f>SUM((BK12*0.6),(BQ12*0.25),(BT12*0.15))</f>
        <v>6.7999999999999989</v>
      </c>
      <c r="BV12" s="81"/>
      <c r="BW12" s="84">
        <v>7</v>
      </c>
      <c r="BX12" s="85"/>
      <c r="BY12" s="86">
        <f>BW12-BX12</f>
        <v>7</v>
      </c>
      <c r="BZ12" s="85">
        <v>4.2</v>
      </c>
      <c r="CA12" s="87">
        <f>SUM((BY12*0.7),(BZ12*0.3))</f>
        <v>6.1599999999999993</v>
      </c>
      <c r="CB12" s="82"/>
      <c r="CC12" s="79">
        <v>7</v>
      </c>
      <c r="CD12" s="79">
        <v>8</v>
      </c>
      <c r="CE12" s="79">
        <v>7</v>
      </c>
      <c r="CF12" s="79">
        <v>6.5</v>
      </c>
      <c r="CG12" s="79">
        <v>5</v>
      </c>
      <c r="CH12" s="21">
        <f>SUM((CC12*0.2),(CD12*0.2),(CE12*0.1),(CF12*0.25),(CG12*0.25))</f>
        <v>6.5750000000000002</v>
      </c>
      <c r="CI12" s="88"/>
      <c r="CJ12" s="80">
        <f>CH12-CI12</f>
        <v>6.5750000000000002</v>
      </c>
      <c r="CK12" s="81"/>
      <c r="CL12" s="84">
        <v>7.9</v>
      </c>
      <c r="CM12" s="85"/>
      <c r="CN12" s="86">
        <f>CL12-CM12</f>
        <v>7.9</v>
      </c>
      <c r="CO12" s="85">
        <v>2</v>
      </c>
      <c r="CP12" s="87">
        <f>SUM((CN12*0.7),(CO12*0.3))</f>
        <v>6.13</v>
      </c>
      <c r="CQ12" s="81"/>
      <c r="CR12" s="145">
        <v>6.8</v>
      </c>
      <c r="CS12" s="145">
        <v>6.7</v>
      </c>
      <c r="CT12" s="145">
        <v>6.7</v>
      </c>
      <c r="CU12" s="145">
        <v>6.5</v>
      </c>
      <c r="CV12" s="145">
        <v>6.3</v>
      </c>
      <c r="CW12" s="145">
        <v>6</v>
      </c>
      <c r="CX12" s="165">
        <f>SUM(CR12:CW12)/6</f>
        <v>6.5</v>
      </c>
      <c r="CY12" s="145">
        <v>6.8</v>
      </c>
      <c r="CZ12" s="145">
        <v>7</v>
      </c>
      <c r="DA12" s="145">
        <v>7</v>
      </c>
      <c r="DB12" s="165">
        <f>((CY12*0.5)+(CZ12*0.25)+(DA12*0.25))</f>
        <v>6.9</v>
      </c>
      <c r="DC12" s="145"/>
      <c r="DD12" s="165">
        <f>DB12-DC12</f>
        <v>6.9</v>
      </c>
      <c r="DE12" s="145">
        <v>7.5</v>
      </c>
      <c r="DF12" s="145"/>
      <c r="DG12" s="165">
        <f>DE12-DF12</f>
        <v>7.5</v>
      </c>
      <c r="DH12" s="21">
        <f>SUM((CX12*0.6),(DD12*0.25),(DG12*0.15))</f>
        <v>6.75</v>
      </c>
      <c r="DI12" s="81"/>
      <c r="DJ12" s="84">
        <v>7.2</v>
      </c>
      <c r="DK12" s="85"/>
      <c r="DL12" s="86">
        <f>DJ12-DK12</f>
        <v>7.2</v>
      </c>
      <c r="DM12" s="85">
        <v>1.6</v>
      </c>
      <c r="DN12" s="87">
        <f>SUM((DL12*0.7),(DM12*0.3))</f>
        <v>5.52</v>
      </c>
      <c r="DO12" s="82"/>
      <c r="DP12" s="79">
        <v>7.5</v>
      </c>
      <c r="DQ12" s="79">
        <v>6</v>
      </c>
      <c r="DR12" s="79">
        <v>6.8</v>
      </c>
      <c r="DS12" s="79">
        <v>5.9</v>
      </c>
      <c r="DT12" s="79">
        <v>4.8</v>
      </c>
      <c r="DU12" s="21">
        <f>SUM((DP12*0.2),(DQ12*0.2),(DR12*0.1),(DS12*0.25),(DT12*0.25))</f>
        <v>6.0550000000000006</v>
      </c>
      <c r="DV12" s="88"/>
      <c r="DW12" s="80">
        <f>DU12-DV12</f>
        <v>6.0550000000000006</v>
      </c>
      <c r="DX12" s="81"/>
      <c r="DY12" s="84">
        <v>8</v>
      </c>
      <c r="DZ12" s="85"/>
      <c r="EA12" s="86">
        <f>DY12-DZ12</f>
        <v>8</v>
      </c>
      <c r="EB12" s="85">
        <v>2.8</v>
      </c>
      <c r="EC12" s="87">
        <f>SUM((EA12*0.7),(EB12*0.3))</f>
        <v>6.4399999999999995</v>
      </c>
      <c r="ED12" s="81"/>
      <c r="EE12" s="95">
        <f>V12</f>
        <v>7.0075000000000003</v>
      </c>
      <c r="EF12" s="95">
        <f>AG12</f>
        <v>5.5374999999999996</v>
      </c>
      <c r="EG12" s="95">
        <f>AR12</f>
        <v>5.1624999999999996</v>
      </c>
      <c r="EH12" s="95">
        <f>BC12</f>
        <v>5.2249999999999996</v>
      </c>
      <c r="EI12" s="237">
        <f>SUM(EE12:EH12)/4</f>
        <v>5.7331249999999994</v>
      </c>
      <c r="EJ12" s="136"/>
      <c r="EK12" s="95">
        <f>BU12</f>
        <v>6.7999999999999989</v>
      </c>
      <c r="EL12" s="95">
        <f>CA12</f>
        <v>6.1599999999999993</v>
      </c>
      <c r="EM12" s="95">
        <f>CJ12</f>
        <v>6.5750000000000002</v>
      </c>
      <c r="EN12" s="95">
        <f>CP12</f>
        <v>6.13</v>
      </c>
      <c r="EO12" s="380">
        <f>SUM(EK12:EN12)/4</f>
        <v>6.4162499999999989</v>
      </c>
      <c r="EP12" s="136"/>
      <c r="EQ12" s="237">
        <f>SUM((EE12*0.25)+(EF12*0.25)+(EG12*0.25)+(EH12*0.25))</f>
        <v>5.7331249999999994</v>
      </c>
      <c r="ER12" s="80">
        <f>EO12</f>
        <v>6.4162499999999989</v>
      </c>
      <c r="ES12" s="368">
        <f>(+EQ12+ER12)/2</f>
        <v>6.0746874999999996</v>
      </c>
      <c r="ET12" s="80"/>
      <c r="EU12" s="369"/>
      <c r="EV12" s="95">
        <f>DH12</f>
        <v>6.75</v>
      </c>
      <c r="EW12" s="95">
        <f>DN12</f>
        <v>5.52</v>
      </c>
      <c r="EX12" s="95">
        <f>DW12</f>
        <v>6.0550000000000006</v>
      </c>
      <c r="EY12" s="95">
        <f>EC12</f>
        <v>6.4399999999999995</v>
      </c>
      <c r="EZ12" s="237">
        <f>SUM(EV12:EY12)/4</f>
        <v>6.1912500000000001</v>
      </c>
      <c r="FA12" s="81"/>
      <c r="FB12" s="80">
        <f t="shared" ref="FB12:FC14" si="0">EQ12</f>
        <v>5.7331249999999994</v>
      </c>
      <c r="FC12" s="80">
        <f t="shared" si="0"/>
        <v>6.4162499999999989</v>
      </c>
      <c r="FD12" s="80">
        <f>EZ12</f>
        <v>6.1912500000000001</v>
      </c>
      <c r="FE12" s="89">
        <f>(ES12+EZ12)/2</f>
        <v>6.1329687499999999</v>
      </c>
      <c r="FF12" s="260">
        <v>1</v>
      </c>
    </row>
    <row r="13" spans="1:162" ht="14.4" customHeight="1" x14ac:dyDescent="0.3">
      <c r="A13" s="265">
        <v>17</v>
      </c>
      <c r="B13" s="265" t="s">
        <v>215</v>
      </c>
      <c r="C13" s="265" t="s">
        <v>230</v>
      </c>
      <c r="D13" s="265" t="s">
        <v>231</v>
      </c>
      <c r="E13" s="265" t="s">
        <v>206</v>
      </c>
      <c r="F13" s="145">
        <v>6.2</v>
      </c>
      <c r="G13" s="145">
        <v>6</v>
      </c>
      <c r="H13" s="145">
        <v>5.7</v>
      </c>
      <c r="I13" s="145">
        <v>6.2</v>
      </c>
      <c r="J13" s="145">
        <v>6.5</v>
      </c>
      <c r="K13" s="145">
        <v>5</v>
      </c>
      <c r="L13" s="165">
        <f>SUM(F13:K13)/6</f>
        <v>5.9333333333333327</v>
      </c>
      <c r="M13" s="145">
        <v>6</v>
      </c>
      <c r="N13" s="145">
        <v>7</v>
      </c>
      <c r="O13" s="145">
        <v>7</v>
      </c>
      <c r="P13" s="165">
        <f>((M13*0.5)+(N13*0.25)+(O13*0.25))</f>
        <v>6.5</v>
      </c>
      <c r="Q13" s="145"/>
      <c r="R13" s="165">
        <f>P13-Q13</f>
        <v>6.5</v>
      </c>
      <c r="S13" s="145">
        <v>6.2</v>
      </c>
      <c r="T13" s="145">
        <v>0.3</v>
      </c>
      <c r="U13" s="165">
        <f>S13-T13</f>
        <v>5.9</v>
      </c>
      <c r="V13" s="21">
        <f>SUM((L13*0.6),(R13*0.25),(U13*0.15))</f>
        <v>6.0699999999999994</v>
      </c>
      <c r="W13" s="82"/>
      <c r="X13" s="79">
        <v>4.2</v>
      </c>
      <c r="Y13" s="79">
        <v>6</v>
      </c>
      <c r="Z13" s="79">
        <v>6.7</v>
      </c>
      <c r="AA13" s="79">
        <v>5.6</v>
      </c>
      <c r="AB13" s="79">
        <v>5</v>
      </c>
      <c r="AC13" s="79">
        <v>5</v>
      </c>
      <c r="AD13" s="79">
        <v>6.7</v>
      </c>
      <c r="AE13" s="79">
        <v>6.7</v>
      </c>
      <c r="AF13" s="83">
        <f>SUM(X13:AE13)</f>
        <v>45.900000000000006</v>
      </c>
      <c r="AG13" s="80">
        <f>AF13/8</f>
        <v>5.7375000000000007</v>
      </c>
      <c r="AH13" s="81"/>
      <c r="AI13" s="79">
        <v>4.8</v>
      </c>
      <c r="AJ13" s="79">
        <v>5.5</v>
      </c>
      <c r="AK13" s="79">
        <v>4.8</v>
      </c>
      <c r="AL13" s="79">
        <v>5</v>
      </c>
      <c r="AM13" s="79">
        <v>5.5</v>
      </c>
      <c r="AN13" s="79">
        <v>4.5</v>
      </c>
      <c r="AO13" s="79">
        <v>6.5</v>
      </c>
      <c r="AP13" s="79">
        <v>5.5</v>
      </c>
      <c r="AQ13" s="83">
        <f>SUM(AI13:AP13)</f>
        <v>42.1</v>
      </c>
      <c r="AR13" s="80">
        <f>AQ13/8</f>
        <v>5.2625000000000002</v>
      </c>
      <c r="AS13" s="81"/>
      <c r="AT13" s="79">
        <v>4.5</v>
      </c>
      <c r="AU13" s="79">
        <v>5</v>
      </c>
      <c r="AV13" s="79">
        <v>5</v>
      </c>
      <c r="AW13" s="79">
        <v>5</v>
      </c>
      <c r="AX13" s="79">
        <v>5.5</v>
      </c>
      <c r="AY13" s="79">
        <v>5.5</v>
      </c>
      <c r="AZ13" s="79">
        <v>6</v>
      </c>
      <c r="BA13" s="79">
        <v>5.2</v>
      </c>
      <c r="BB13" s="83">
        <f>SUM(AT13:BA13)</f>
        <v>41.7</v>
      </c>
      <c r="BC13" s="80">
        <f>BB13/8</f>
        <v>5.2125000000000004</v>
      </c>
      <c r="BD13" s="75"/>
      <c r="BE13" s="145">
        <v>4</v>
      </c>
      <c r="BF13" s="145">
        <v>4</v>
      </c>
      <c r="BG13" s="145">
        <v>5</v>
      </c>
      <c r="BH13" s="145">
        <v>5.5</v>
      </c>
      <c r="BI13" s="145">
        <v>4.5</v>
      </c>
      <c r="BJ13" s="145">
        <v>3</v>
      </c>
      <c r="BK13" s="165">
        <f>SUM(BE13:BJ13)/6</f>
        <v>4.333333333333333</v>
      </c>
      <c r="BL13" s="145">
        <v>4</v>
      </c>
      <c r="BM13" s="145">
        <v>4</v>
      </c>
      <c r="BN13" s="145">
        <v>4</v>
      </c>
      <c r="BO13" s="165">
        <f>((BL13*0.5)+(BM13*0.25)+(BN13*0.25))</f>
        <v>4</v>
      </c>
      <c r="BP13" s="145">
        <v>4</v>
      </c>
      <c r="BQ13" s="165">
        <f>BO13-BP13</f>
        <v>0</v>
      </c>
      <c r="BR13" s="145">
        <v>6</v>
      </c>
      <c r="BS13" s="145"/>
      <c r="BT13" s="165">
        <f>BR13-BS13</f>
        <v>6</v>
      </c>
      <c r="BU13" s="21">
        <f>SUM((BK13*0.6),(BQ13*0.25),(BT13*0.15))</f>
        <v>3.4999999999999996</v>
      </c>
      <c r="BV13" s="81"/>
      <c r="BW13" s="84">
        <v>7.0910000000000002</v>
      </c>
      <c r="BX13" s="85"/>
      <c r="BY13" s="86">
        <f>BW13-BX13</f>
        <v>7.0910000000000002</v>
      </c>
      <c r="BZ13" s="85">
        <v>3.4</v>
      </c>
      <c r="CA13" s="87">
        <f>SUM((BY13*0.7),(BZ13*0.3))</f>
        <v>5.9837000000000007</v>
      </c>
      <c r="CB13" s="82"/>
      <c r="CC13" s="79">
        <v>5.5</v>
      </c>
      <c r="CD13" s="79">
        <v>5</v>
      </c>
      <c r="CE13" s="79">
        <v>5</v>
      </c>
      <c r="CF13" s="79">
        <v>6</v>
      </c>
      <c r="CG13" s="79">
        <v>6.2</v>
      </c>
      <c r="CH13" s="21">
        <f>SUM((CC13*0.2),(CD13*0.2),(CE13*0.1),(CF13*0.25),(CG13*0.25))</f>
        <v>5.6499999999999995</v>
      </c>
      <c r="CI13" s="88"/>
      <c r="CJ13" s="80">
        <f>CH13-CI13</f>
        <v>5.6499999999999995</v>
      </c>
      <c r="CK13" s="81"/>
      <c r="CL13" s="84">
        <v>6.43</v>
      </c>
      <c r="CM13" s="85"/>
      <c r="CN13" s="86">
        <f>CL13-CM13</f>
        <v>6.43</v>
      </c>
      <c r="CO13" s="85">
        <v>0.8</v>
      </c>
      <c r="CP13" s="87">
        <f>SUM((CN13*0.7),(CO13*0.3))</f>
        <v>4.7409999999999997</v>
      </c>
      <c r="CQ13" s="81"/>
      <c r="CR13" s="145">
        <v>7</v>
      </c>
      <c r="CS13" s="145">
        <v>6.3</v>
      </c>
      <c r="CT13" s="145">
        <v>6</v>
      </c>
      <c r="CU13" s="145">
        <v>6</v>
      </c>
      <c r="CV13" s="145">
        <v>6</v>
      </c>
      <c r="CW13" s="145">
        <v>6</v>
      </c>
      <c r="CX13" s="165">
        <f>SUM(CR13:CW13)/6</f>
        <v>6.2166666666666659</v>
      </c>
      <c r="CY13" s="145">
        <v>6.5</v>
      </c>
      <c r="CZ13" s="145">
        <v>6.8</v>
      </c>
      <c r="DA13" s="145">
        <v>6.5</v>
      </c>
      <c r="DB13" s="165">
        <f>((CY13*0.5)+(CZ13*0.25)+(DA13*0.25))</f>
        <v>6.5750000000000002</v>
      </c>
      <c r="DC13" s="145"/>
      <c r="DD13" s="165">
        <f>DB13-DC13</f>
        <v>6.5750000000000002</v>
      </c>
      <c r="DE13" s="145">
        <v>6.5</v>
      </c>
      <c r="DF13" s="145">
        <v>0.1</v>
      </c>
      <c r="DG13" s="165">
        <f>DE13-DF13</f>
        <v>6.4</v>
      </c>
      <c r="DH13" s="21">
        <f>SUM((CX13*0.6),(DD13*0.25),(DG13*0.15))</f>
        <v>6.3337499999999993</v>
      </c>
      <c r="DI13" s="81"/>
      <c r="DJ13" s="84">
        <v>8.2200000000000006</v>
      </c>
      <c r="DK13" s="85"/>
      <c r="DL13" s="86">
        <f>DJ13-DK13</f>
        <v>8.2200000000000006</v>
      </c>
      <c r="DM13" s="85">
        <v>0.8</v>
      </c>
      <c r="DN13" s="87">
        <f>SUM((DL13*0.7),(DM13*0.3))</f>
        <v>5.9940000000000007</v>
      </c>
      <c r="DO13" s="82"/>
      <c r="DP13" s="79">
        <v>7.9</v>
      </c>
      <c r="DQ13" s="79">
        <v>5</v>
      </c>
      <c r="DR13" s="79">
        <v>5.5</v>
      </c>
      <c r="DS13" s="79">
        <v>4.2</v>
      </c>
      <c r="DT13" s="79">
        <v>5.7</v>
      </c>
      <c r="DU13" s="21">
        <f>SUM((DP13*0.2),(DQ13*0.2),(DR13*0.1),(DS13*0.25),(DT13*0.25))</f>
        <v>5.6049999999999995</v>
      </c>
      <c r="DV13" s="88"/>
      <c r="DW13" s="80">
        <f>DU13-DV13</f>
        <v>5.6049999999999995</v>
      </c>
      <c r="DX13" s="81"/>
      <c r="DY13" s="84">
        <v>6.28</v>
      </c>
      <c r="DZ13" s="85"/>
      <c r="EA13" s="86">
        <f>DY13-DZ13</f>
        <v>6.28</v>
      </c>
      <c r="EB13" s="85">
        <v>1.7</v>
      </c>
      <c r="EC13" s="87">
        <f>SUM((EA13*0.7),(EB13*0.3))</f>
        <v>4.9059999999999997</v>
      </c>
      <c r="ED13" s="81"/>
      <c r="EE13" s="95">
        <f>V13</f>
        <v>6.0699999999999994</v>
      </c>
      <c r="EF13" s="95">
        <f>AG13</f>
        <v>5.7375000000000007</v>
      </c>
      <c r="EG13" s="95">
        <f>AR13</f>
        <v>5.2625000000000002</v>
      </c>
      <c r="EH13" s="95">
        <f>BC13</f>
        <v>5.2125000000000004</v>
      </c>
      <c r="EI13" s="237">
        <f t="shared" ref="EI13:EI14" si="1">SUM(EE13:EH13)/4</f>
        <v>5.5706249999999997</v>
      </c>
      <c r="EJ13" s="136"/>
      <c r="EK13" s="95">
        <f>BU13</f>
        <v>3.4999999999999996</v>
      </c>
      <c r="EL13" s="95">
        <f>CA13</f>
        <v>5.9837000000000007</v>
      </c>
      <c r="EM13" s="95">
        <f>CJ13</f>
        <v>5.6499999999999995</v>
      </c>
      <c r="EN13" s="95">
        <f>CP13</f>
        <v>4.7409999999999997</v>
      </c>
      <c r="EO13" s="380">
        <f t="shared" ref="EO13:EO14" si="2">SUM(EK13:EN13)/4</f>
        <v>4.9686750000000002</v>
      </c>
      <c r="EP13" s="136"/>
      <c r="EQ13" s="237">
        <f>SUM((EE13*0.25)+(EF13*0.25)+(EG13*0.25)+(EH13*0.25))</f>
        <v>5.5706249999999997</v>
      </c>
      <c r="ER13" s="80">
        <f>EO13</f>
        <v>4.9686750000000002</v>
      </c>
      <c r="ES13" s="368">
        <f>(+EQ13+ER13)/2</f>
        <v>5.2696500000000004</v>
      </c>
      <c r="ET13" s="80"/>
      <c r="EU13" s="369"/>
      <c r="EV13" s="95">
        <f>DH13</f>
        <v>6.3337499999999993</v>
      </c>
      <c r="EW13" s="95">
        <f>DN13</f>
        <v>5.9940000000000007</v>
      </c>
      <c r="EX13" s="95">
        <f>DW13</f>
        <v>5.6049999999999995</v>
      </c>
      <c r="EY13" s="95">
        <f>EC13</f>
        <v>4.9059999999999997</v>
      </c>
      <c r="EZ13" s="237">
        <f>SUM(EV13:EY13)/4</f>
        <v>5.7096874999999994</v>
      </c>
      <c r="FA13" s="81"/>
      <c r="FB13" s="80">
        <f t="shared" si="0"/>
        <v>5.5706249999999997</v>
      </c>
      <c r="FC13" s="80">
        <f t="shared" si="0"/>
        <v>4.9686750000000002</v>
      </c>
      <c r="FD13" s="80">
        <f>EZ13</f>
        <v>5.7096874999999994</v>
      </c>
      <c r="FE13" s="89">
        <f>(ES13+EZ13)/2</f>
        <v>5.4896687499999999</v>
      </c>
      <c r="FF13" s="260">
        <v>2</v>
      </c>
    </row>
    <row r="14" spans="1:162" ht="14.4" customHeight="1" x14ac:dyDescent="0.3">
      <c r="A14" s="379">
        <v>48</v>
      </c>
      <c r="B14" s="379" t="s">
        <v>115</v>
      </c>
      <c r="C14" s="379" t="s">
        <v>116</v>
      </c>
      <c r="D14" s="379" t="s">
        <v>117</v>
      </c>
      <c r="E14" s="379" t="s">
        <v>118</v>
      </c>
      <c r="F14" s="145">
        <v>7.2</v>
      </c>
      <c r="G14" s="145">
        <v>6.7</v>
      </c>
      <c r="H14" s="145">
        <v>6.7</v>
      </c>
      <c r="I14" s="145">
        <v>7.5</v>
      </c>
      <c r="J14" s="145">
        <v>7</v>
      </c>
      <c r="K14" s="145">
        <v>5.2</v>
      </c>
      <c r="L14" s="165">
        <f>SUM(F14:K14)/6</f>
        <v>6.7166666666666677</v>
      </c>
      <c r="M14" s="145">
        <v>7.2</v>
      </c>
      <c r="N14" s="145">
        <v>7</v>
      </c>
      <c r="O14" s="145">
        <v>6.5</v>
      </c>
      <c r="P14" s="165">
        <f>((M14*0.5)+(N14*0.25)+(O14*0.25))</f>
        <v>6.9749999999999996</v>
      </c>
      <c r="Q14" s="145"/>
      <c r="R14" s="165">
        <f>P14-Q14</f>
        <v>6.9749999999999996</v>
      </c>
      <c r="S14" s="145">
        <v>6.5</v>
      </c>
      <c r="T14" s="145">
        <v>0.1</v>
      </c>
      <c r="U14" s="165">
        <f>S14-T14</f>
        <v>6.4</v>
      </c>
      <c r="V14" s="21">
        <f>SUM((L14*0.6),(R14*0.25),(U14*0.15))</f>
        <v>6.7337499999999997</v>
      </c>
      <c r="W14" s="82"/>
      <c r="X14" s="79">
        <v>6.3</v>
      </c>
      <c r="Y14" s="79">
        <v>6.8</v>
      </c>
      <c r="Z14" s="79">
        <v>5.9</v>
      </c>
      <c r="AA14" s="79">
        <v>6.5</v>
      </c>
      <c r="AB14" s="79">
        <v>7.3</v>
      </c>
      <c r="AC14" s="79">
        <v>8.1</v>
      </c>
      <c r="AD14" s="79">
        <v>6.2</v>
      </c>
      <c r="AE14" s="79">
        <v>6.9</v>
      </c>
      <c r="AF14" s="83">
        <f>SUM(X14:AE14)</f>
        <v>54</v>
      </c>
      <c r="AG14" s="80">
        <f>AF14/8</f>
        <v>6.75</v>
      </c>
      <c r="AH14" s="81"/>
      <c r="AI14" s="79">
        <v>6</v>
      </c>
      <c r="AJ14" s="79">
        <v>6</v>
      </c>
      <c r="AK14" s="79">
        <v>5.5</v>
      </c>
      <c r="AL14" s="79">
        <v>6.8</v>
      </c>
      <c r="AM14" s="79">
        <v>5.5</v>
      </c>
      <c r="AN14" s="79">
        <v>5.5</v>
      </c>
      <c r="AO14" s="79">
        <v>6</v>
      </c>
      <c r="AP14" s="79">
        <v>6</v>
      </c>
      <c r="AQ14" s="83">
        <f>SUM(AI14:AP14)</f>
        <v>47.3</v>
      </c>
      <c r="AR14" s="80">
        <f>AQ14/8</f>
        <v>5.9124999999999996</v>
      </c>
      <c r="AS14" s="81"/>
      <c r="AT14" s="79">
        <v>7</v>
      </c>
      <c r="AU14" s="79">
        <v>4.8</v>
      </c>
      <c r="AV14" s="79">
        <v>5</v>
      </c>
      <c r="AW14" s="79">
        <v>6</v>
      </c>
      <c r="AX14" s="79">
        <v>6</v>
      </c>
      <c r="AY14" s="79">
        <v>6.2</v>
      </c>
      <c r="AZ14" s="79">
        <v>6.5</v>
      </c>
      <c r="BA14" s="79">
        <v>6</v>
      </c>
      <c r="BB14" s="83">
        <f>SUM(AT14:BA14)</f>
        <v>47.5</v>
      </c>
      <c r="BC14" s="80">
        <f>BB14/8</f>
        <v>5.9375</v>
      </c>
      <c r="BD14" s="75"/>
      <c r="BE14" s="145"/>
      <c r="BF14" s="145"/>
      <c r="BG14" s="145"/>
      <c r="BH14" s="145"/>
      <c r="BI14" s="145"/>
      <c r="BJ14" s="145"/>
      <c r="BK14" s="165">
        <f>SUM(BE14:BJ14)/6</f>
        <v>0</v>
      </c>
      <c r="BL14" s="145"/>
      <c r="BM14" s="145"/>
      <c r="BN14" s="145"/>
      <c r="BO14" s="165">
        <f>((BL14*0.5)+(BM14*0.25)+(BN14*0.25))</f>
        <v>0</v>
      </c>
      <c r="BP14" s="145"/>
      <c r="BQ14" s="165">
        <f>BO14-BP14</f>
        <v>0</v>
      </c>
      <c r="BR14" s="145"/>
      <c r="BS14" s="145"/>
      <c r="BT14" s="165">
        <f>BR14-BS14</f>
        <v>0</v>
      </c>
      <c r="BU14" s="21">
        <f>SUM((BK14*0.6),(BQ14*0.25),(BT14*0.15))</f>
        <v>0</v>
      </c>
      <c r="BV14" s="81"/>
      <c r="BW14" s="84"/>
      <c r="BX14" s="85"/>
      <c r="BY14" s="86">
        <f>BW14-BX14</f>
        <v>0</v>
      </c>
      <c r="BZ14" s="85"/>
      <c r="CA14" s="87">
        <f>SUM((BY14*0.7),(BZ14*0.3))</f>
        <v>0</v>
      </c>
      <c r="CB14" s="82"/>
      <c r="CC14" s="79"/>
      <c r="CD14" s="79"/>
      <c r="CE14" s="79"/>
      <c r="CF14" s="79"/>
      <c r="CG14" s="79"/>
      <c r="CH14" s="21">
        <f>SUM((CC14*0.2),(CD14*0.2),(CE14*0.1),(CF14*0.25),(CG14*0.25))</f>
        <v>0</v>
      </c>
      <c r="CI14" s="88"/>
      <c r="CJ14" s="80">
        <f>CH14-CI14</f>
        <v>0</v>
      </c>
      <c r="CK14" s="81"/>
      <c r="CL14" s="84"/>
      <c r="CM14" s="85"/>
      <c r="CN14" s="86">
        <f>CL14-CM14</f>
        <v>0</v>
      </c>
      <c r="CO14" s="85"/>
      <c r="CP14" s="87">
        <f>SUM((CN14*0.7),(CO14*0.3))</f>
        <v>0</v>
      </c>
      <c r="CQ14" s="81"/>
      <c r="CR14" s="145"/>
      <c r="CS14" s="145"/>
      <c r="CT14" s="145"/>
      <c r="CU14" s="145"/>
      <c r="CV14" s="145"/>
      <c r="CW14" s="145"/>
      <c r="CX14" s="165">
        <f>SUM(CR14:CW14)/6</f>
        <v>0</v>
      </c>
      <c r="CY14" s="145"/>
      <c r="CZ14" s="145"/>
      <c r="DA14" s="145"/>
      <c r="DB14" s="165">
        <f>((CY14*0.5)+(CZ14*0.25)+(DA14*0.25))</f>
        <v>0</v>
      </c>
      <c r="DC14" s="145"/>
      <c r="DD14" s="165">
        <f>DB14-DC14</f>
        <v>0</v>
      </c>
      <c r="DE14" s="145"/>
      <c r="DF14" s="145"/>
      <c r="DG14" s="165">
        <f>DE14-DF14</f>
        <v>0</v>
      </c>
      <c r="DH14" s="21">
        <f>SUM((CX14*0.6),(DD14*0.25),(DG14*0.15))</f>
        <v>0</v>
      </c>
      <c r="DI14" s="81"/>
      <c r="DJ14" s="84"/>
      <c r="DK14" s="85"/>
      <c r="DL14" s="86">
        <f>DJ14-DK14</f>
        <v>0</v>
      </c>
      <c r="DM14" s="85"/>
      <c r="DN14" s="87">
        <f>SUM((DL14*0.7),(DM14*0.3))</f>
        <v>0</v>
      </c>
      <c r="DO14" s="82"/>
      <c r="DP14" s="79"/>
      <c r="DQ14" s="79"/>
      <c r="DR14" s="79"/>
      <c r="DS14" s="79"/>
      <c r="DT14" s="79"/>
      <c r="DU14" s="21">
        <f>SUM((DP14*0.2),(DQ14*0.2),(DR14*0.1),(DS14*0.25),(DT14*0.25))</f>
        <v>0</v>
      </c>
      <c r="DV14" s="88"/>
      <c r="DW14" s="80">
        <f>DU14-DV14</f>
        <v>0</v>
      </c>
      <c r="DX14" s="81"/>
      <c r="DY14" s="84"/>
      <c r="DZ14" s="85"/>
      <c r="EA14" s="86">
        <f>DY14-DZ14</f>
        <v>0</v>
      </c>
      <c r="EB14" s="85"/>
      <c r="EC14" s="87">
        <f>SUM((EA14*0.7),(EB14*0.3))</f>
        <v>0</v>
      </c>
      <c r="ED14" s="81"/>
      <c r="EE14" s="95">
        <f>V14</f>
        <v>6.7337499999999997</v>
      </c>
      <c r="EF14" s="95">
        <f>AG14</f>
        <v>6.75</v>
      </c>
      <c r="EG14" s="95">
        <f>AR14</f>
        <v>5.9124999999999996</v>
      </c>
      <c r="EH14" s="95">
        <f>BC14</f>
        <v>5.9375</v>
      </c>
      <c r="EI14" s="237">
        <f t="shared" si="1"/>
        <v>6.3334375000000005</v>
      </c>
      <c r="EJ14" s="136"/>
      <c r="EK14" s="95">
        <f>BU14</f>
        <v>0</v>
      </c>
      <c r="EL14" s="95">
        <f>CA14</f>
        <v>0</v>
      </c>
      <c r="EM14" s="95">
        <f>CJ14</f>
        <v>0</v>
      </c>
      <c r="EN14" s="95">
        <f>CP14</f>
        <v>0</v>
      </c>
      <c r="EO14" s="380">
        <f t="shared" si="2"/>
        <v>0</v>
      </c>
      <c r="EP14" s="136"/>
      <c r="EQ14" s="381">
        <f>SUM((EE14*0.25)+(EF14*0.25)+(EG14*0.25)+(EH14*0.25))</f>
        <v>6.3334375000000005</v>
      </c>
      <c r="ER14" s="371">
        <f>EO14</f>
        <v>0</v>
      </c>
      <c r="ES14" s="373">
        <f>(+EQ14+ER14)/2</f>
        <v>3.1667187500000002</v>
      </c>
      <c r="ET14" s="372" t="s">
        <v>249</v>
      </c>
      <c r="EU14" s="369"/>
      <c r="EV14" s="95">
        <f>DH14</f>
        <v>0</v>
      </c>
      <c r="EW14" s="95">
        <f>DN14</f>
        <v>0</v>
      </c>
      <c r="EX14" s="95">
        <f>DW14</f>
        <v>0</v>
      </c>
      <c r="EY14" s="95">
        <f>EC14</f>
        <v>0</v>
      </c>
      <c r="EZ14" s="237">
        <f>SUM(EV14:EY14)/4</f>
        <v>0</v>
      </c>
      <c r="FA14" s="81"/>
      <c r="FB14" s="371">
        <f t="shared" si="0"/>
        <v>6.3334375000000005</v>
      </c>
      <c r="FC14" s="371">
        <f t="shared" si="0"/>
        <v>0</v>
      </c>
      <c r="FD14" s="371">
        <f>EZ14</f>
        <v>0</v>
      </c>
      <c r="FE14" s="372">
        <f>(ES14+EZ14)/2</f>
        <v>1.5833593750000001</v>
      </c>
      <c r="FF14" s="260" t="s">
        <v>249</v>
      </c>
    </row>
    <row r="15" spans="1:162" x14ac:dyDescent="0.3">
      <c r="A15" s="90"/>
      <c r="B15" s="90"/>
      <c r="C15" s="90"/>
      <c r="D15" s="90"/>
      <c r="E15" s="161"/>
      <c r="F15" s="384"/>
      <c r="G15" s="384"/>
      <c r="H15" s="258"/>
      <c r="I15" s="161"/>
      <c r="J15" s="161"/>
      <c r="EE15" s="370"/>
      <c r="EF15" s="370"/>
      <c r="EG15" s="370"/>
      <c r="EH15" s="370"/>
      <c r="EI15" s="371"/>
      <c r="EJ15" s="372"/>
      <c r="EK15" s="370"/>
      <c r="EL15" s="370"/>
      <c r="EM15" s="370"/>
      <c r="EN15" s="370"/>
      <c r="EO15" s="370"/>
      <c r="EP15" s="372"/>
      <c r="EQ15" s="371"/>
      <c r="ER15" s="371"/>
      <c r="ES15" s="373"/>
      <c r="ET15" s="371"/>
      <c r="EU15" s="370"/>
      <c r="EV15" s="370"/>
      <c r="EW15" s="370"/>
      <c r="EX15" s="370"/>
      <c r="EY15" s="370"/>
      <c r="EZ15" s="371"/>
      <c r="FA15" s="374"/>
      <c r="FB15" s="371"/>
      <c r="FC15" s="371"/>
      <c r="FD15" s="371"/>
      <c r="FE15" s="372"/>
      <c r="FF15" s="260"/>
    </row>
    <row r="16" spans="1:162" x14ac:dyDescent="0.3">
      <c r="A16" s="90"/>
      <c r="B16" s="90"/>
      <c r="C16" s="90"/>
      <c r="D16" s="90"/>
      <c r="E16" s="164"/>
      <c r="F16" s="384"/>
      <c r="G16" s="384"/>
      <c r="H16" s="258"/>
      <c r="I16" s="164"/>
      <c r="J16" s="193"/>
    </row>
    <row r="17" spans="1:5" x14ac:dyDescent="0.3">
      <c r="A17" s="90"/>
      <c r="B17" s="90"/>
      <c r="C17" s="90"/>
      <c r="D17" s="90"/>
      <c r="E17" s="90"/>
    </row>
    <row r="18" spans="1:5" x14ac:dyDescent="0.3">
      <c r="C18" s="90"/>
      <c r="D18" s="90"/>
      <c r="E18" s="90"/>
    </row>
    <row r="19" spans="1:5" x14ac:dyDescent="0.3">
      <c r="C19" s="90"/>
      <c r="D19" s="90"/>
      <c r="E19" s="90"/>
    </row>
    <row r="20" spans="1:5" x14ac:dyDescent="0.3">
      <c r="C20" s="90"/>
      <c r="D20" s="90"/>
      <c r="E20" s="90"/>
    </row>
    <row r="21" spans="1:5" x14ac:dyDescent="0.3">
      <c r="C21" s="90"/>
      <c r="D21" s="90"/>
      <c r="E21" s="90"/>
    </row>
  </sheetData>
  <sortState xmlns:xlrd2="http://schemas.microsoft.com/office/spreadsheetml/2017/richdata2" ref="A13:FF13">
    <sortCondition descending="1" ref="FE13"/>
  </sortState>
  <mergeCells count="12">
    <mergeCell ref="BM9:BM10"/>
    <mergeCell ref="BN9:BN10"/>
    <mergeCell ref="A3:C3"/>
    <mergeCell ref="F15:F16"/>
    <mergeCell ref="G15:G16"/>
    <mergeCell ref="N9:N10"/>
    <mergeCell ref="O9:O10"/>
    <mergeCell ref="CZ9:CZ10"/>
    <mergeCell ref="DA9:DA10"/>
    <mergeCell ref="EE8:EG8"/>
    <mergeCell ref="EK8:EM8"/>
    <mergeCell ref="EV8:EX8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BCA6-89FF-4E56-B790-5517BE88086B}">
  <sheetPr>
    <pageSetUpPr fitToPage="1"/>
  </sheetPr>
  <dimension ref="A1:DC25"/>
  <sheetViews>
    <sheetView topLeftCell="CD6" zoomScaleNormal="100" workbookViewId="0">
      <selection activeCell="A21" sqref="A21:XFD22"/>
    </sheetView>
  </sheetViews>
  <sheetFormatPr defaultRowHeight="13.2" x14ac:dyDescent="0.25"/>
  <cols>
    <col min="1" max="1" width="5.6640625" customWidth="1"/>
    <col min="2" max="2" width="19.33203125" customWidth="1"/>
    <col min="3" max="3" width="27.5546875" customWidth="1"/>
    <col min="4" max="4" width="22" customWidth="1"/>
    <col min="5" max="5" width="16.109375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23" max="23" width="2.88671875" customWidth="1"/>
    <col min="33" max="33" width="2.88671875" customWidth="1"/>
    <col min="43" max="43" width="2.88671875" customWidth="1"/>
    <col min="53" max="53" width="2.6640625" customWidth="1"/>
    <col min="54" max="54" width="7.5546875" customWidth="1"/>
    <col min="55" max="55" width="10.6640625" customWidth="1"/>
    <col min="56" max="56" width="10.33203125" customWidth="1"/>
    <col min="57" max="57" width="9.33203125" customWidth="1"/>
    <col min="58" max="58" width="11" customWidth="1"/>
    <col min="59" max="59" width="9" customWidth="1"/>
    <col min="71" max="71" width="2.88671875" customWidth="1"/>
    <col min="76" max="76" width="2.88671875" customWidth="1"/>
    <col min="85" max="85" width="2.88671875" customWidth="1"/>
    <col min="90" max="90" width="2.88671875" customWidth="1"/>
    <col min="91" max="92" width="6.6640625" customWidth="1"/>
    <col min="93" max="93" width="6.44140625" customWidth="1"/>
    <col min="94" max="94" width="6.6640625" customWidth="1"/>
    <col min="95" max="95" width="13.6640625" customWidth="1"/>
    <col min="96" max="96" width="3.6640625" customWidth="1"/>
    <col min="97" max="98" width="6.6640625" customWidth="1"/>
    <col min="99" max="99" width="6.44140625" customWidth="1"/>
    <col min="100" max="100" width="6.6640625" customWidth="1"/>
    <col min="102" max="102" width="2.44140625" customWidth="1"/>
    <col min="103" max="103" width="8.33203125" customWidth="1"/>
    <col min="104" max="104" width="10.5546875" customWidth="1"/>
    <col min="105" max="105" width="3.5546875" customWidth="1"/>
    <col min="107" max="107" width="13.109375" customWidth="1"/>
  </cols>
  <sheetData>
    <row r="1" spans="1:107" ht="15.6" x14ac:dyDescent="0.3">
      <c r="A1" s="92" t="str">
        <f>'Comp Detail'!A1</f>
        <v>SVG OFFICIAL COMPETITION FEBRUARY 2025</v>
      </c>
      <c r="B1" s="3"/>
      <c r="C1" s="98"/>
      <c r="D1" s="41" t="s">
        <v>69</v>
      </c>
      <c r="E1" s="238"/>
      <c r="F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B1" s="1"/>
      <c r="BC1" s="1"/>
      <c r="BD1" s="1"/>
      <c r="BE1" s="1"/>
      <c r="BF1" s="1"/>
      <c r="BG1" s="1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21"/>
      <c r="BU1" s="21"/>
      <c r="BV1" s="21"/>
      <c r="BW1" s="21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21"/>
      <c r="CI1" s="21"/>
      <c r="CJ1" s="21"/>
      <c r="CK1" s="21"/>
      <c r="CL1" s="98"/>
      <c r="CM1" s="98"/>
      <c r="CN1" s="98"/>
      <c r="CO1" s="98"/>
      <c r="CP1" s="98"/>
      <c r="CQ1" s="180">
        <f ca="1">NOW()</f>
        <v>45711.639191203707</v>
      </c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180">
        <f ca="1">NOW()</f>
        <v>45711.639191435184</v>
      </c>
    </row>
    <row r="2" spans="1:107" ht="15.6" x14ac:dyDescent="0.3">
      <c r="A2" s="28"/>
      <c r="B2" s="3"/>
      <c r="C2" s="98"/>
      <c r="D2" s="238" t="s">
        <v>108</v>
      </c>
      <c r="F2" s="1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B2" s="1"/>
      <c r="BC2" s="1"/>
      <c r="BD2" s="1"/>
      <c r="BE2" s="1"/>
      <c r="BF2" s="1"/>
      <c r="BG2" s="1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21"/>
      <c r="BU2" s="21"/>
      <c r="BV2" s="21"/>
      <c r="BW2" s="21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21"/>
      <c r="CI2" s="21"/>
      <c r="CJ2" s="21"/>
      <c r="CK2" s="21"/>
      <c r="CL2" s="98"/>
      <c r="CM2" s="98"/>
      <c r="CN2" s="98"/>
      <c r="CO2" s="98"/>
      <c r="CP2" s="98"/>
      <c r="CQ2" s="181">
        <f ca="1">NOW()</f>
        <v>45711.639191203707</v>
      </c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181">
        <f ca="1">NOW()</f>
        <v>45711.639191435184</v>
      </c>
    </row>
    <row r="3" spans="1:107" ht="15.6" x14ac:dyDescent="0.3">
      <c r="A3" s="387" t="str">
        <f>'Comp Detail'!A3</f>
        <v>FEBRUARY 20th to 23rd</v>
      </c>
      <c r="B3" s="387"/>
      <c r="C3" s="387"/>
      <c r="D3" s="238" t="s">
        <v>107</v>
      </c>
      <c r="BA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</row>
    <row r="4" spans="1:107" ht="15.6" x14ac:dyDescent="0.3">
      <c r="A4" s="100"/>
      <c r="B4" s="98"/>
      <c r="C4" s="98"/>
      <c r="D4" s="238" t="s">
        <v>109</v>
      </c>
      <c r="BA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</row>
    <row r="5" spans="1:107" ht="15.6" x14ac:dyDescent="0.3">
      <c r="A5" s="100"/>
      <c r="B5" s="98"/>
      <c r="C5" s="98"/>
      <c r="D5" s="238" t="s">
        <v>110</v>
      </c>
      <c r="BA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</row>
    <row r="6" spans="1:107" ht="15.6" x14ac:dyDescent="0.3">
      <c r="A6" s="100"/>
      <c r="B6" s="98"/>
      <c r="C6" s="147"/>
      <c r="D6" s="262" t="s">
        <v>111</v>
      </c>
      <c r="F6" s="159" t="s">
        <v>70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67"/>
      <c r="X6" s="159"/>
      <c r="Y6" s="167"/>
      <c r="Z6" s="167"/>
      <c r="AA6" s="167"/>
      <c r="AB6" s="167"/>
      <c r="AC6" s="167"/>
      <c r="AD6" s="167"/>
      <c r="AE6" s="167"/>
      <c r="AF6" s="167"/>
      <c r="AG6" s="167"/>
      <c r="AH6" s="159"/>
      <c r="AI6" s="167"/>
      <c r="AJ6" s="167"/>
      <c r="AK6" s="167"/>
      <c r="AL6" s="167"/>
      <c r="AM6" s="167"/>
      <c r="AN6" s="167"/>
      <c r="AO6" s="167"/>
      <c r="AP6" s="167"/>
      <c r="AQ6" s="167"/>
      <c r="AR6" s="159"/>
      <c r="AS6" s="167"/>
      <c r="AT6" s="167"/>
      <c r="AU6" s="167"/>
      <c r="AV6" s="167"/>
      <c r="AW6" s="167"/>
      <c r="AX6" s="167"/>
      <c r="AY6" s="167"/>
      <c r="AZ6" s="167"/>
      <c r="BA6" s="98"/>
      <c r="BB6" s="166" t="s">
        <v>51</v>
      </c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70"/>
      <c r="BT6" s="194" t="s">
        <v>51</v>
      </c>
      <c r="BU6" s="195"/>
      <c r="BV6" s="195"/>
      <c r="BW6" s="195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94" t="s">
        <v>51</v>
      </c>
      <c r="CI6" s="195"/>
      <c r="CJ6" s="195"/>
      <c r="CK6" s="195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</row>
    <row r="7" spans="1:107" ht="15.6" x14ac:dyDescent="0.3">
      <c r="A7" s="100" t="s">
        <v>90</v>
      </c>
      <c r="B7" s="148"/>
      <c r="C7" s="98"/>
      <c r="D7" s="58" t="s">
        <v>114</v>
      </c>
      <c r="E7" s="98"/>
      <c r="F7" s="148" t="s">
        <v>47</v>
      </c>
      <c r="G7" s="98" t="str">
        <f>D2</f>
        <v>Nina Fritzell</v>
      </c>
      <c r="H7" s="98"/>
      <c r="I7" s="98"/>
      <c r="J7" s="98"/>
      <c r="K7" s="98"/>
      <c r="M7" s="148"/>
      <c r="N7" s="148"/>
      <c r="O7" s="148"/>
      <c r="P7" s="148"/>
      <c r="Q7" s="148"/>
      <c r="R7" s="148"/>
      <c r="S7" s="98"/>
      <c r="T7" s="98"/>
      <c r="U7" s="98"/>
      <c r="V7" s="98"/>
      <c r="W7" s="98"/>
      <c r="X7" s="148" t="s">
        <v>46</v>
      </c>
      <c r="Y7" s="98" t="str">
        <f>D3</f>
        <v>Darryn Fedrick</v>
      </c>
      <c r="Z7" s="98"/>
      <c r="AA7" s="98"/>
      <c r="AB7" s="98"/>
      <c r="AC7" s="98"/>
      <c r="AD7" s="98"/>
      <c r="AE7" s="98"/>
      <c r="AF7" s="98"/>
      <c r="AG7" s="98"/>
      <c r="AH7" s="148" t="s">
        <v>48</v>
      </c>
      <c r="AI7" s="98" t="str">
        <f>D4</f>
        <v>Alison Rimaud</v>
      </c>
      <c r="AJ7" s="98"/>
      <c r="AK7" s="98"/>
      <c r="AL7" s="98"/>
      <c r="AM7" s="98"/>
      <c r="AN7" s="98"/>
      <c r="AO7" s="98"/>
      <c r="AP7" s="98"/>
      <c r="AQ7" s="98"/>
      <c r="AR7" s="148" t="s">
        <v>91</v>
      </c>
      <c r="AS7" s="98" t="str">
        <f>D5</f>
        <v>Rob deBruin</v>
      </c>
      <c r="AT7" s="98"/>
      <c r="AU7" s="98"/>
      <c r="AV7" s="98"/>
      <c r="AW7" s="98"/>
      <c r="AX7" s="98"/>
      <c r="AY7" s="98"/>
      <c r="AZ7" s="98"/>
      <c r="BA7" s="196"/>
      <c r="BB7" s="148" t="s">
        <v>47</v>
      </c>
      <c r="BC7" s="98" t="str">
        <f>D4</f>
        <v>Alison Rimaud</v>
      </c>
      <c r="BD7" s="98"/>
      <c r="BE7" s="98"/>
      <c r="BF7" s="98"/>
      <c r="BG7" s="98"/>
      <c r="BI7" s="148"/>
      <c r="BJ7" s="148"/>
      <c r="BK7" s="148"/>
      <c r="BL7" s="148"/>
      <c r="BM7" s="148"/>
      <c r="BN7" s="148"/>
      <c r="BO7" s="98"/>
      <c r="BP7" s="98"/>
      <c r="BQ7" s="98"/>
      <c r="BR7" s="98"/>
      <c r="BS7" s="98"/>
      <c r="BT7" s="188" t="s">
        <v>46</v>
      </c>
      <c r="BU7" s="21" t="str">
        <f>D6</f>
        <v>Angie Deeks</v>
      </c>
      <c r="BV7" s="21"/>
      <c r="BW7" s="21"/>
      <c r="BX7" s="98"/>
      <c r="BY7" s="148" t="s">
        <v>48</v>
      </c>
      <c r="BZ7" s="148"/>
      <c r="CA7" s="98" t="str">
        <f>D5</f>
        <v>Rob deBruin</v>
      </c>
      <c r="CB7" s="98"/>
      <c r="CC7" s="98"/>
      <c r="CD7" s="98"/>
      <c r="CE7" s="148"/>
      <c r="CF7" s="148"/>
      <c r="CG7" s="98"/>
      <c r="CH7" s="188" t="s">
        <v>91</v>
      </c>
      <c r="CI7" s="21" t="str">
        <f>D7</f>
        <v>Juan Manuel Cardaci</v>
      </c>
      <c r="CJ7" s="21"/>
      <c r="CK7" s="21"/>
      <c r="CL7" s="182"/>
      <c r="CM7" s="197"/>
      <c r="CN7" s="197"/>
      <c r="CO7" s="197"/>
      <c r="CP7" s="197"/>
      <c r="CR7" s="198"/>
      <c r="CS7" s="197"/>
      <c r="CT7" s="197"/>
      <c r="CU7" s="197"/>
      <c r="CV7" s="197"/>
      <c r="CW7" s="98"/>
      <c r="CX7" s="198"/>
      <c r="CY7" s="197"/>
      <c r="CZ7" s="197"/>
      <c r="DA7" s="197"/>
      <c r="DB7" s="148" t="s">
        <v>12</v>
      </c>
      <c r="DC7" s="98"/>
    </row>
    <row r="8" spans="1:107" ht="15.6" x14ac:dyDescent="0.3">
      <c r="A8" s="100" t="s">
        <v>75</v>
      </c>
      <c r="B8" s="184">
        <v>3</v>
      </c>
      <c r="C8" s="98"/>
      <c r="D8" s="98"/>
      <c r="E8" s="98"/>
      <c r="F8" s="148" t="s">
        <v>26</v>
      </c>
      <c r="G8" s="98"/>
      <c r="H8" s="98"/>
      <c r="I8" s="98"/>
      <c r="J8" s="98"/>
      <c r="K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199"/>
      <c r="BB8" s="148" t="s">
        <v>26</v>
      </c>
      <c r="BC8" s="98"/>
      <c r="BD8" s="98"/>
      <c r="BE8" s="98"/>
      <c r="BF8" s="98"/>
      <c r="BG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21"/>
      <c r="BU8" s="21"/>
      <c r="BV8" s="21"/>
      <c r="BW8" s="21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21"/>
      <c r="CI8" s="21"/>
      <c r="CJ8" s="21"/>
      <c r="CK8" s="21"/>
      <c r="CL8" s="182"/>
      <c r="CM8" s="197"/>
      <c r="CN8" s="197"/>
      <c r="CO8" s="197"/>
      <c r="CP8" s="197"/>
      <c r="CQ8" s="98"/>
      <c r="CR8" s="198"/>
      <c r="CS8" s="197"/>
      <c r="CT8" s="197"/>
      <c r="CU8" s="197"/>
      <c r="CV8" s="197"/>
      <c r="CW8" s="98"/>
      <c r="CX8" s="198"/>
      <c r="CY8" s="197"/>
      <c r="CZ8" s="197"/>
      <c r="DA8" s="197"/>
      <c r="DB8" s="98"/>
      <c r="DC8" s="98"/>
    </row>
    <row r="9" spans="1:107" ht="15.6" x14ac:dyDescent="0.3">
      <c r="A9" s="100"/>
      <c r="B9" s="184"/>
      <c r="C9" s="98"/>
      <c r="D9" s="98"/>
      <c r="E9" s="98"/>
      <c r="F9" s="14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199"/>
      <c r="BB9" s="148"/>
      <c r="BC9" s="98"/>
      <c r="BD9" s="98"/>
      <c r="BE9" s="98"/>
      <c r="BF9" s="98"/>
      <c r="BG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21"/>
      <c r="BU9" s="21"/>
      <c r="BV9" s="21"/>
      <c r="BW9" s="21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21"/>
      <c r="CI9" s="21"/>
      <c r="CJ9" s="21"/>
      <c r="CK9" s="21"/>
      <c r="CL9" s="182"/>
      <c r="CM9" s="197"/>
      <c r="CN9" s="197"/>
      <c r="CO9" s="197"/>
      <c r="CP9" s="197"/>
      <c r="CQ9" s="98"/>
      <c r="CR9" s="198"/>
      <c r="CS9" s="197"/>
      <c r="CT9" s="197"/>
      <c r="CU9" s="197"/>
      <c r="CV9" s="197"/>
      <c r="CW9" s="98"/>
      <c r="CX9" s="198"/>
      <c r="CY9" s="197"/>
      <c r="CZ9" s="197"/>
      <c r="DA9" s="197"/>
      <c r="DB9" s="98"/>
      <c r="DC9" s="98"/>
    </row>
    <row r="10" spans="1:107" ht="14.4" x14ac:dyDescent="0.3">
      <c r="A10" s="98"/>
      <c r="B10" s="98"/>
      <c r="C10" s="98"/>
      <c r="D10" s="98"/>
      <c r="E10" s="98"/>
      <c r="F10" s="148" t="s">
        <v>1</v>
      </c>
      <c r="G10" s="98"/>
      <c r="H10" s="98"/>
      <c r="I10" s="98"/>
      <c r="J10" s="98"/>
      <c r="K10" s="98"/>
      <c r="L10" s="160" t="s">
        <v>1</v>
      </c>
      <c r="M10" s="161"/>
      <c r="N10" s="385" t="s">
        <v>101</v>
      </c>
      <c r="O10" s="384" t="s">
        <v>102</v>
      </c>
      <c r="P10" s="258"/>
      <c r="Q10" s="161"/>
      <c r="R10" s="161" t="s">
        <v>2</v>
      </c>
      <c r="T10" s="161"/>
      <c r="U10" s="161" t="s">
        <v>3</v>
      </c>
      <c r="V10" s="161" t="s">
        <v>76</v>
      </c>
      <c r="W10" s="119"/>
      <c r="X10" s="98"/>
      <c r="Y10" s="98"/>
      <c r="Z10" s="98"/>
      <c r="AA10" s="98"/>
      <c r="AB10" s="98"/>
      <c r="AC10" s="98"/>
      <c r="AD10" s="98"/>
      <c r="AE10" s="98"/>
      <c r="AF10" s="98"/>
      <c r="AG10" s="119"/>
      <c r="AH10" s="98"/>
      <c r="AI10" s="98"/>
      <c r="AJ10" s="98"/>
      <c r="AK10" s="98"/>
      <c r="AL10" s="98"/>
      <c r="AM10" s="98"/>
      <c r="AN10" s="98"/>
      <c r="AO10" s="98"/>
      <c r="AP10" s="98"/>
      <c r="AQ10" s="119"/>
      <c r="AR10" s="98"/>
      <c r="AS10" s="98"/>
      <c r="AT10" s="98"/>
      <c r="AU10" s="98"/>
      <c r="AV10" s="98"/>
      <c r="AW10" s="98"/>
      <c r="AX10" s="98"/>
      <c r="AY10" s="98"/>
      <c r="AZ10" s="98"/>
      <c r="BA10" s="200"/>
      <c r="BB10" s="148" t="s">
        <v>1</v>
      </c>
      <c r="BC10" s="98"/>
      <c r="BD10" s="98"/>
      <c r="BE10" s="98"/>
      <c r="BF10" s="98"/>
      <c r="BG10" s="98"/>
      <c r="BH10" s="160" t="s">
        <v>1</v>
      </c>
      <c r="BI10" s="161"/>
      <c r="BJ10" s="385" t="s">
        <v>101</v>
      </c>
      <c r="BK10" s="384" t="s">
        <v>102</v>
      </c>
      <c r="BL10" s="161"/>
      <c r="BM10" s="161"/>
      <c r="BN10" s="161" t="s">
        <v>2</v>
      </c>
      <c r="BP10" s="161"/>
      <c r="BQ10" s="161" t="s">
        <v>3</v>
      </c>
      <c r="BR10" s="161" t="s">
        <v>76</v>
      </c>
      <c r="BS10" s="98"/>
      <c r="BT10" s="188"/>
      <c r="BU10" s="21"/>
      <c r="BV10" s="21" t="s">
        <v>10</v>
      </c>
      <c r="BW10" s="21" t="s">
        <v>13</v>
      </c>
      <c r="BX10" s="98"/>
      <c r="BY10" s="98" t="s">
        <v>14</v>
      </c>
      <c r="BZ10" s="98"/>
      <c r="CA10" s="98"/>
      <c r="CB10" s="98"/>
      <c r="CC10" s="98"/>
      <c r="CD10" s="98"/>
      <c r="CE10" s="98"/>
      <c r="CF10" s="119" t="s">
        <v>14</v>
      </c>
      <c r="CG10" s="98"/>
      <c r="CH10" s="188"/>
      <c r="CI10" s="21"/>
      <c r="CJ10" s="21" t="s">
        <v>10</v>
      </c>
      <c r="CK10" s="21" t="s">
        <v>13</v>
      </c>
      <c r="CL10" s="182"/>
      <c r="CM10" s="129"/>
      <c r="CN10" s="197"/>
      <c r="CO10" s="197"/>
      <c r="CP10" s="197"/>
      <c r="CQ10" s="161" t="s">
        <v>8</v>
      </c>
      <c r="CR10" s="198"/>
      <c r="CS10" s="129"/>
      <c r="CT10" s="197"/>
      <c r="CU10" s="197"/>
      <c r="CV10" s="197"/>
      <c r="CW10" s="161" t="s">
        <v>51</v>
      </c>
      <c r="CX10" s="198"/>
      <c r="CY10" s="259" t="s">
        <v>8</v>
      </c>
      <c r="CZ10" s="259" t="s">
        <v>103</v>
      </c>
      <c r="DA10" s="259"/>
      <c r="DB10" s="193" t="s">
        <v>52</v>
      </c>
      <c r="DC10" s="164"/>
    </row>
    <row r="11" spans="1:107" ht="14.4" x14ac:dyDescent="0.3">
      <c r="A11" s="150" t="s">
        <v>24</v>
      </c>
      <c r="B11" s="150" t="s">
        <v>25</v>
      </c>
      <c r="C11" s="150" t="s">
        <v>26</v>
      </c>
      <c r="D11" s="150" t="s">
        <v>27</v>
      </c>
      <c r="E11" s="150" t="s">
        <v>28</v>
      </c>
      <c r="F11" s="150" t="s">
        <v>77</v>
      </c>
      <c r="G11" s="150" t="s">
        <v>78</v>
      </c>
      <c r="H11" s="150" t="s">
        <v>79</v>
      </c>
      <c r="I11" s="150" t="s">
        <v>80</v>
      </c>
      <c r="J11" s="150" t="s">
        <v>81</v>
      </c>
      <c r="K11" s="150" t="s">
        <v>82</v>
      </c>
      <c r="L11" s="162" t="s">
        <v>34</v>
      </c>
      <c r="M11" s="144" t="s">
        <v>100</v>
      </c>
      <c r="N11" s="385"/>
      <c r="O11" s="385"/>
      <c r="P11" s="257" t="s">
        <v>2</v>
      </c>
      <c r="Q11" s="144" t="s">
        <v>83</v>
      </c>
      <c r="R11" s="162" t="s">
        <v>34</v>
      </c>
      <c r="S11" s="163" t="s">
        <v>3</v>
      </c>
      <c r="T11" s="144" t="s">
        <v>83</v>
      </c>
      <c r="U11" s="162" t="s">
        <v>34</v>
      </c>
      <c r="V11" s="162" t="s">
        <v>34</v>
      </c>
      <c r="W11" s="168"/>
      <c r="X11" s="120" t="s">
        <v>29</v>
      </c>
      <c r="Y11" s="120" t="s">
        <v>30</v>
      </c>
      <c r="Z11" s="120" t="s">
        <v>42</v>
      </c>
      <c r="AA11" s="120" t="s">
        <v>39</v>
      </c>
      <c r="AB11" s="120" t="s">
        <v>88</v>
      </c>
      <c r="AC11" s="120" t="s">
        <v>43</v>
      </c>
      <c r="AD11" s="120" t="s">
        <v>89</v>
      </c>
      <c r="AE11" s="120" t="s">
        <v>38</v>
      </c>
      <c r="AF11" s="120" t="s">
        <v>37</v>
      </c>
      <c r="AG11" s="168"/>
      <c r="AH11" s="120" t="s">
        <v>29</v>
      </c>
      <c r="AI11" s="120" t="s">
        <v>30</v>
      </c>
      <c r="AJ11" s="120" t="s">
        <v>42</v>
      </c>
      <c r="AK11" s="120" t="s">
        <v>39</v>
      </c>
      <c r="AL11" s="120" t="s">
        <v>88</v>
      </c>
      <c r="AM11" s="120" t="s">
        <v>43</v>
      </c>
      <c r="AN11" s="120" t="s">
        <v>89</v>
      </c>
      <c r="AO11" s="120" t="s">
        <v>38</v>
      </c>
      <c r="AP11" s="120" t="s">
        <v>37</v>
      </c>
      <c r="AQ11" s="168"/>
      <c r="AR11" s="120" t="s">
        <v>29</v>
      </c>
      <c r="AS11" s="120" t="s">
        <v>30</v>
      </c>
      <c r="AT11" s="120" t="s">
        <v>42</v>
      </c>
      <c r="AU11" s="120" t="s">
        <v>39</v>
      </c>
      <c r="AV11" s="120" t="s">
        <v>88</v>
      </c>
      <c r="AW11" s="120" t="s">
        <v>43</v>
      </c>
      <c r="AX11" s="120" t="s">
        <v>89</v>
      </c>
      <c r="AY11" s="120" t="s">
        <v>38</v>
      </c>
      <c r="AZ11" s="120" t="s">
        <v>37</v>
      </c>
      <c r="BA11" s="201"/>
      <c r="BB11" s="150" t="s">
        <v>77</v>
      </c>
      <c r="BC11" s="150" t="s">
        <v>78</v>
      </c>
      <c r="BD11" s="150" t="s">
        <v>79</v>
      </c>
      <c r="BE11" s="150" t="s">
        <v>80</v>
      </c>
      <c r="BF11" s="150" t="s">
        <v>81</v>
      </c>
      <c r="BG11" s="150" t="s">
        <v>82</v>
      </c>
      <c r="BH11" s="162" t="s">
        <v>34</v>
      </c>
      <c r="BI11" s="144" t="s">
        <v>100</v>
      </c>
      <c r="BJ11" s="385"/>
      <c r="BK11" s="385"/>
      <c r="BL11" s="257" t="s">
        <v>2</v>
      </c>
      <c r="BM11" s="144" t="s">
        <v>83</v>
      </c>
      <c r="BN11" s="162" t="s">
        <v>34</v>
      </c>
      <c r="BO11" s="163" t="s">
        <v>3</v>
      </c>
      <c r="BP11" s="144" t="s">
        <v>83</v>
      </c>
      <c r="BQ11" s="162" t="s">
        <v>34</v>
      </c>
      <c r="BR11" s="162" t="s">
        <v>34</v>
      </c>
      <c r="BS11" s="172"/>
      <c r="BT11" s="189" t="s">
        <v>36</v>
      </c>
      <c r="BU11" s="189" t="s">
        <v>13</v>
      </c>
      <c r="BV11" s="189" t="s">
        <v>9</v>
      </c>
      <c r="BW11" s="189" t="s">
        <v>15</v>
      </c>
      <c r="BX11" s="172"/>
      <c r="BY11" s="144" t="s">
        <v>94</v>
      </c>
      <c r="BZ11" s="144" t="s">
        <v>4</v>
      </c>
      <c r="CA11" s="144" t="s">
        <v>5</v>
      </c>
      <c r="CB11" s="144" t="s">
        <v>6</v>
      </c>
      <c r="CC11" s="144" t="s">
        <v>7</v>
      </c>
      <c r="CD11" s="144" t="s">
        <v>33</v>
      </c>
      <c r="CE11" s="120" t="s">
        <v>21</v>
      </c>
      <c r="CF11" s="120" t="s">
        <v>15</v>
      </c>
      <c r="CG11" s="172"/>
      <c r="CH11" s="189" t="s">
        <v>36</v>
      </c>
      <c r="CI11" s="189" t="s">
        <v>13</v>
      </c>
      <c r="CJ11" s="189" t="s">
        <v>9</v>
      </c>
      <c r="CK11" s="189" t="s">
        <v>15</v>
      </c>
      <c r="CL11" s="185"/>
      <c r="CM11" s="202" t="s">
        <v>66</v>
      </c>
      <c r="CN11" s="202" t="s">
        <v>67</v>
      </c>
      <c r="CO11" s="202" t="s">
        <v>68</v>
      </c>
      <c r="CP11" s="202" t="s">
        <v>92</v>
      </c>
      <c r="CQ11" s="186" t="s">
        <v>32</v>
      </c>
      <c r="CR11" s="198"/>
      <c r="CS11" s="202" t="s">
        <v>66</v>
      </c>
      <c r="CT11" s="202" t="s">
        <v>67</v>
      </c>
      <c r="CU11" s="202" t="s">
        <v>68</v>
      </c>
      <c r="CV11" s="202" t="s">
        <v>92</v>
      </c>
      <c r="CW11" s="186" t="s">
        <v>32</v>
      </c>
      <c r="CX11" s="203"/>
      <c r="CY11" s="202" t="s">
        <v>32</v>
      </c>
      <c r="CZ11" s="202" t="s">
        <v>32</v>
      </c>
      <c r="DA11" s="202"/>
      <c r="DB11" s="162" t="s">
        <v>32</v>
      </c>
      <c r="DC11" s="162" t="s">
        <v>35</v>
      </c>
    </row>
    <row r="12" spans="1:107" ht="14.4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8"/>
      <c r="X12" s="119"/>
      <c r="Y12" s="119"/>
      <c r="Z12" s="119"/>
      <c r="AA12" s="119"/>
      <c r="AB12" s="119"/>
      <c r="AC12" s="119"/>
      <c r="AD12" s="119"/>
      <c r="AE12" s="119"/>
      <c r="AF12" s="119"/>
      <c r="AG12" s="168"/>
      <c r="AH12" s="119"/>
      <c r="AI12" s="119"/>
      <c r="AJ12" s="119"/>
      <c r="AK12" s="119"/>
      <c r="AL12" s="119"/>
      <c r="AM12" s="119"/>
      <c r="AN12" s="119"/>
      <c r="AO12" s="119"/>
      <c r="AP12" s="119"/>
      <c r="AQ12" s="168"/>
      <c r="AR12" s="119"/>
      <c r="AS12" s="119"/>
      <c r="AT12" s="119"/>
      <c r="AU12" s="119"/>
      <c r="AV12" s="119"/>
      <c r="AW12" s="119"/>
      <c r="AX12" s="119"/>
      <c r="AY12" s="119"/>
      <c r="AZ12" s="119"/>
      <c r="BA12" s="200"/>
      <c r="BB12" s="41"/>
      <c r="BC12" s="41"/>
      <c r="BD12" s="41"/>
      <c r="BE12" s="41"/>
      <c r="BF12" s="41"/>
      <c r="BG12" s="41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72"/>
      <c r="BT12" s="204"/>
      <c r="BU12" s="204"/>
      <c r="BV12" s="204"/>
      <c r="BW12" s="204"/>
      <c r="BX12" s="172"/>
      <c r="BY12" s="164"/>
      <c r="BZ12" s="164"/>
      <c r="CA12" s="164"/>
      <c r="CB12" s="164"/>
      <c r="CC12" s="164"/>
      <c r="CD12" s="164"/>
      <c r="CE12" s="119"/>
      <c r="CF12" s="119"/>
      <c r="CG12" s="172"/>
      <c r="CH12" s="204"/>
      <c r="CI12" s="204"/>
      <c r="CJ12" s="204"/>
      <c r="CK12" s="204"/>
      <c r="CL12" s="185"/>
      <c r="CM12" s="205"/>
      <c r="CN12" s="205"/>
      <c r="CO12" s="205"/>
      <c r="CP12" s="205"/>
      <c r="CQ12" s="161"/>
      <c r="CR12" s="198"/>
      <c r="CS12" s="205"/>
      <c r="CT12" s="205"/>
      <c r="CU12" s="205"/>
      <c r="CV12" s="205"/>
      <c r="CW12" s="161"/>
      <c r="CX12" s="206"/>
      <c r="CY12" s="205"/>
      <c r="CZ12" s="205"/>
      <c r="DA12" s="205"/>
      <c r="DB12" s="193"/>
      <c r="DC12" s="193"/>
    </row>
    <row r="13" spans="1:107" ht="14.4" customHeight="1" x14ac:dyDescent="0.3">
      <c r="A13" s="265">
        <v>51</v>
      </c>
      <c r="B13" s="265" t="s">
        <v>147</v>
      </c>
      <c r="C13" s="265" t="s">
        <v>241</v>
      </c>
      <c r="D13" s="265" t="s">
        <v>242</v>
      </c>
      <c r="E13" s="265" t="s">
        <v>150</v>
      </c>
      <c r="F13" s="145">
        <v>6.8</v>
      </c>
      <c r="G13" s="145">
        <v>7.5</v>
      </c>
      <c r="H13" s="145">
        <v>7</v>
      </c>
      <c r="I13" s="145">
        <v>6</v>
      </c>
      <c r="J13" s="145">
        <v>6.5</v>
      </c>
      <c r="K13" s="145">
        <v>5.5</v>
      </c>
      <c r="L13" s="165">
        <f t="shared" ref="L13:L25" si="0">SUM(F13:K13)/6</f>
        <v>6.55</v>
      </c>
      <c r="M13" s="145">
        <v>7</v>
      </c>
      <c r="N13" s="145">
        <v>7</v>
      </c>
      <c r="O13" s="145">
        <v>7.5</v>
      </c>
      <c r="P13" s="165">
        <f t="shared" ref="P13:P25" si="1">((M13*0.5)+(N13*0.25)+(O13*0.25))</f>
        <v>7.125</v>
      </c>
      <c r="Q13" s="145"/>
      <c r="R13" s="165">
        <f t="shared" ref="R13:R21" si="2">P13-Q13</f>
        <v>7.125</v>
      </c>
      <c r="S13" s="145">
        <v>7.5</v>
      </c>
      <c r="T13" s="145"/>
      <c r="U13" s="165">
        <f t="shared" ref="U13:U25" si="3">S13-T13</f>
        <v>7.5</v>
      </c>
      <c r="V13" s="21">
        <f t="shared" ref="V13:V25" si="4">SUM((L13*0.6),(R13*0.25),(U13*0.15))</f>
        <v>6.8362499999999997</v>
      </c>
      <c r="W13" s="43"/>
      <c r="X13" s="169">
        <v>4.8</v>
      </c>
      <c r="Y13" s="169">
        <v>5.6</v>
      </c>
      <c r="Z13" s="169">
        <v>6</v>
      </c>
      <c r="AA13" s="169">
        <v>6</v>
      </c>
      <c r="AB13" s="169">
        <v>5.6</v>
      </c>
      <c r="AC13" s="169">
        <v>5.4</v>
      </c>
      <c r="AD13" s="169">
        <v>5.6</v>
      </c>
      <c r="AE13" s="22">
        <f t="shared" ref="AE13:AE25" si="5">SUM(X13:AD13)</f>
        <v>39</v>
      </c>
      <c r="AF13" s="21">
        <f t="shared" ref="AF13:AF25" si="6">AE13/7</f>
        <v>5.5714285714285712</v>
      </c>
      <c r="AG13" s="43"/>
      <c r="AH13" s="169">
        <v>5</v>
      </c>
      <c r="AI13" s="169">
        <v>6.5</v>
      </c>
      <c r="AJ13" s="169">
        <v>6</v>
      </c>
      <c r="AK13" s="169">
        <v>6.8</v>
      </c>
      <c r="AL13" s="169">
        <v>5.5</v>
      </c>
      <c r="AM13" s="169">
        <v>5.5</v>
      </c>
      <c r="AN13" s="169">
        <v>4.8</v>
      </c>
      <c r="AO13" s="22">
        <f t="shared" ref="AO13:AO25" si="7">SUM(AH13:AN13)</f>
        <v>40.099999999999994</v>
      </c>
      <c r="AP13" s="21">
        <f t="shared" ref="AP13:AP25" si="8">AO13/7</f>
        <v>5.7285714285714278</v>
      </c>
      <c r="AQ13" s="43"/>
      <c r="AR13" s="169">
        <v>4.2</v>
      </c>
      <c r="AS13" s="169">
        <v>6.5</v>
      </c>
      <c r="AT13" s="169">
        <v>6</v>
      </c>
      <c r="AU13" s="169">
        <v>7.7</v>
      </c>
      <c r="AV13" s="169">
        <v>4.7</v>
      </c>
      <c r="AW13" s="169">
        <v>6</v>
      </c>
      <c r="AX13" s="169">
        <v>5.2</v>
      </c>
      <c r="AY13" s="22">
        <f t="shared" ref="AY13:AY25" si="9">SUM(AR13:AX13)</f>
        <v>40.299999999999997</v>
      </c>
      <c r="AZ13" s="21">
        <f t="shared" ref="AZ13:AZ25" si="10">AY13/7</f>
        <v>5.7571428571428571</v>
      </c>
      <c r="BA13" s="207"/>
      <c r="BB13" s="145">
        <v>6</v>
      </c>
      <c r="BC13" s="145">
        <v>5.5</v>
      </c>
      <c r="BD13" s="145">
        <v>6.5</v>
      </c>
      <c r="BE13" s="145">
        <v>5.5</v>
      </c>
      <c r="BF13" s="145">
        <v>6.5</v>
      </c>
      <c r="BG13" s="145">
        <v>5</v>
      </c>
      <c r="BH13" s="165">
        <f t="shared" ref="BH13:BH25" si="11">SUM(BB13:BG13)/6</f>
        <v>5.833333333333333</v>
      </c>
      <c r="BI13" s="145">
        <v>7</v>
      </c>
      <c r="BJ13" s="145">
        <v>6.5</v>
      </c>
      <c r="BK13" s="145">
        <v>7</v>
      </c>
      <c r="BL13" s="165">
        <f t="shared" ref="BL13:BL25" si="12">((BI13*0.5)+(BJ13*0.25)+(BK13*0.25))</f>
        <v>6.875</v>
      </c>
      <c r="BM13" s="145"/>
      <c r="BN13" s="165">
        <f>((BK13*0.5)+(BL13*0.25)+(BM13*0.25))</f>
        <v>5.21875</v>
      </c>
      <c r="BO13" s="145">
        <v>7</v>
      </c>
      <c r="BP13" s="145"/>
      <c r="BQ13" s="165">
        <f t="shared" ref="BQ13:BQ25" si="13">BO13-BP13</f>
        <v>7</v>
      </c>
      <c r="BR13" s="21">
        <f t="shared" ref="BR13:BR25" si="14">SUM((BH13*0.6),(BN13*0.25),(BQ13*0.15))</f>
        <v>5.8546874999999998</v>
      </c>
      <c r="BS13" s="27"/>
      <c r="BT13" s="208">
        <v>8</v>
      </c>
      <c r="BU13" s="21">
        <f t="shared" ref="BU13:BU25" si="15">BT13</f>
        <v>8</v>
      </c>
      <c r="BV13" s="209"/>
      <c r="BW13" s="21">
        <f t="shared" ref="BW13:BW25" si="16">SUM(BT13-BV13)</f>
        <v>8</v>
      </c>
      <c r="BX13" s="27"/>
      <c r="BY13" s="169">
        <v>8</v>
      </c>
      <c r="BZ13" s="169">
        <v>10</v>
      </c>
      <c r="CA13" s="169">
        <v>7</v>
      </c>
      <c r="CB13" s="169">
        <v>6</v>
      </c>
      <c r="CC13" s="169">
        <v>4.7</v>
      </c>
      <c r="CD13" s="21">
        <f t="shared" ref="CD13:CD25" si="17">SUM((BY13*0.2),(BZ13*0.25),(CA13*0.2),(CB13*0.2),(CC13*0.15))</f>
        <v>7.4050000000000002</v>
      </c>
      <c r="CE13" s="248"/>
      <c r="CF13" s="21">
        <f t="shared" ref="CF13:CF25" si="18">CD13-CE13</f>
        <v>7.4050000000000002</v>
      </c>
      <c r="CG13" s="27"/>
      <c r="CH13" s="208">
        <v>8.3000000000000007</v>
      </c>
      <c r="CI13" s="21">
        <f t="shared" ref="CI13:CI25" si="19">CH13</f>
        <v>8.3000000000000007</v>
      </c>
      <c r="CJ13" s="209"/>
      <c r="CK13" s="21">
        <f t="shared" ref="CK13:CK25" si="20">SUM(CI13-CJ13)</f>
        <v>8.3000000000000007</v>
      </c>
      <c r="CL13" s="190"/>
      <c r="CM13" s="210">
        <f t="shared" ref="CM13:CM25" si="21">V13</f>
        <v>6.8362499999999997</v>
      </c>
      <c r="CN13" s="210">
        <f t="shared" ref="CN13:CN25" si="22">AF13</f>
        <v>5.5714285714285712</v>
      </c>
      <c r="CO13" s="210">
        <f t="shared" ref="CO13:CO25" si="23">AP13</f>
        <v>5.7285714285714278</v>
      </c>
      <c r="CP13" s="210">
        <f t="shared" ref="CP13:CP25" si="24">AZ13</f>
        <v>5.7571428571428571</v>
      </c>
      <c r="CQ13" s="21">
        <f t="shared" ref="CQ13:CQ25" si="25">SUM((V13*0.25)+(AF13*0.25)+(AP13*0.25)+(AZ13*0.25))</f>
        <v>5.9733482142857133</v>
      </c>
      <c r="CR13" s="198"/>
      <c r="CS13" s="210">
        <f t="shared" ref="CS13:CS25" si="26">BR13</f>
        <v>5.8546874999999998</v>
      </c>
      <c r="CT13" s="210">
        <f t="shared" ref="CT13:CT25" si="27">BW13</f>
        <v>8</v>
      </c>
      <c r="CU13" s="210">
        <f t="shared" ref="CU13:CU25" si="28">CF13</f>
        <v>7.4050000000000002</v>
      </c>
      <c r="CV13" s="210">
        <f t="shared" ref="CV13:CV25" si="29">CK13</f>
        <v>8.3000000000000007</v>
      </c>
      <c r="CW13" s="21">
        <f t="shared" ref="CW13:CW25" si="30">SUM((BR13*0.25),(BW13*0.25),(CF13*0.25),(CK13*0.25))</f>
        <v>7.3899218750000006</v>
      </c>
      <c r="CX13" s="211"/>
      <c r="CY13" s="210">
        <f t="shared" ref="CY13:CY25" si="31">CQ13</f>
        <v>5.9733482142857133</v>
      </c>
      <c r="CZ13" s="210">
        <f t="shared" ref="CZ13:CZ25" si="32">CW13</f>
        <v>7.3899218750000006</v>
      </c>
      <c r="DA13" s="210"/>
      <c r="DB13" s="188">
        <f t="shared" ref="DB13:DB25" si="33">(CQ13+CW13)/2</f>
        <v>6.6816350446428565</v>
      </c>
      <c r="DC13" s="266">
        <v>1</v>
      </c>
    </row>
    <row r="14" spans="1:107" ht="14.4" customHeight="1" x14ac:dyDescent="0.3">
      <c r="A14" s="265">
        <v>19</v>
      </c>
      <c r="B14" s="265" t="s">
        <v>243</v>
      </c>
      <c r="C14" s="265" t="s">
        <v>241</v>
      </c>
      <c r="D14" s="265" t="s">
        <v>242</v>
      </c>
      <c r="E14" s="265" t="s">
        <v>244</v>
      </c>
      <c r="F14" s="145">
        <v>6.5</v>
      </c>
      <c r="G14" s="145">
        <v>7.5</v>
      </c>
      <c r="H14" s="145">
        <v>6.8</v>
      </c>
      <c r="I14" s="145">
        <v>5.5</v>
      </c>
      <c r="J14" s="145">
        <v>6</v>
      </c>
      <c r="K14" s="145">
        <v>5.5</v>
      </c>
      <c r="L14" s="165">
        <f t="shared" si="0"/>
        <v>6.3</v>
      </c>
      <c r="M14" s="145">
        <v>6.8</v>
      </c>
      <c r="N14" s="145">
        <v>7.5</v>
      </c>
      <c r="O14" s="145">
        <v>7.5</v>
      </c>
      <c r="P14" s="165">
        <f t="shared" si="1"/>
        <v>7.15</v>
      </c>
      <c r="Q14" s="145"/>
      <c r="R14" s="165">
        <f t="shared" si="2"/>
        <v>7.15</v>
      </c>
      <c r="S14" s="145">
        <v>7.5</v>
      </c>
      <c r="T14" s="145"/>
      <c r="U14" s="165">
        <f t="shared" si="3"/>
        <v>7.5</v>
      </c>
      <c r="V14" s="21">
        <f t="shared" si="4"/>
        <v>6.6924999999999999</v>
      </c>
      <c r="W14" s="43"/>
      <c r="X14" s="169">
        <v>5.8</v>
      </c>
      <c r="Y14" s="169">
        <v>5.6</v>
      </c>
      <c r="Z14" s="169">
        <v>6</v>
      </c>
      <c r="AA14" s="169">
        <v>5.4</v>
      </c>
      <c r="AB14" s="169">
        <v>6.2</v>
      </c>
      <c r="AC14" s="169">
        <v>5.8</v>
      </c>
      <c r="AD14" s="169">
        <v>5.6</v>
      </c>
      <c r="AE14" s="22">
        <f t="shared" si="5"/>
        <v>40.4</v>
      </c>
      <c r="AF14" s="21">
        <f t="shared" si="6"/>
        <v>5.7714285714285714</v>
      </c>
      <c r="AG14" s="43"/>
      <c r="AH14" s="169">
        <v>6</v>
      </c>
      <c r="AI14" s="169">
        <v>6.5</v>
      </c>
      <c r="AJ14" s="169">
        <v>6.5</v>
      </c>
      <c r="AK14" s="169">
        <v>5.5</v>
      </c>
      <c r="AL14" s="169">
        <v>4.8</v>
      </c>
      <c r="AM14" s="169">
        <v>5</v>
      </c>
      <c r="AN14" s="169">
        <v>5</v>
      </c>
      <c r="AO14" s="22">
        <f t="shared" si="7"/>
        <v>39.299999999999997</v>
      </c>
      <c r="AP14" s="21">
        <f t="shared" si="8"/>
        <v>5.6142857142857139</v>
      </c>
      <c r="AQ14" s="43"/>
      <c r="AR14" s="169">
        <v>4.5</v>
      </c>
      <c r="AS14" s="169">
        <v>6.5</v>
      </c>
      <c r="AT14" s="169">
        <v>6.2</v>
      </c>
      <c r="AU14" s="169">
        <v>6</v>
      </c>
      <c r="AV14" s="169">
        <v>6</v>
      </c>
      <c r="AW14" s="169">
        <v>7</v>
      </c>
      <c r="AX14" s="169">
        <v>6</v>
      </c>
      <c r="AY14" s="22">
        <f t="shared" si="9"/>
        <v>42.2</v>
      </c>
      <c r="AZ14" s="21">
        <f t="shared" si="10"/>
        <v>6.0285714285714294</v>
      </c>
      <c r="BA14" s="207"/>
      <c r="BB14" s="145">
        <v>6</v>
      </c>
      <c r="BC14" s="145">
        <v>5.5</v>
      </c>
      <c r="BD14" s="145">
        <v>6</v>
      </c>
      <c r="BE14" s="145">
        <v>5.5</v>
      </c>
      <c r="BF14" s="145">
        <v>6.8</v>
      </c>
      <c r="BG14" s="145">
        <v>5</v>
      </c>
      <c r="BH14" s="165">
        <f t="shared" si="11"/>
        <v>5.8</v>
      </c>
      <c r="BI14" s="145">
        <v>7</v>
      </c>
      <c r="BJ14" s="145">
        <v>6.5</v>
      </c>
      <c r="BK14" s="145">
        <v>7</v>
      </c>
      <c r="BL14" s="165">
        <f t="shared" si="12"/>
        <v>6.875</v>
      </c>
      <c r="BM14" s="145"/>
      <c r="BN14" s="165">
        <f>((BK14*0.5)+(BL14*0.25)+(BM14*0.25))</f>
        <v>5.21875</v>
      </c>
      <c r="BO14" s="145">
        <v>7</v>
      </c>
      <c r="BP14" s="145"/>
      <c r="BQ14" s="165">
        <f t="shared" si="13"/>
        <v>7</v>
      </c>
      <c r="BR14" s="21">
        <f t="shared" si="14"/>
        <v>5.8346875000000002</v>
      </c>
      <c r="BS14" s="27"/>
      <c r="BT14" s="208">
        <v>7.6360000000000001</v>
      </c>
      <c r="BU14" s="21">
        <f t="shared" si="15"/>
        <v>7.6360000000000001</v>
      </c>
      <c r="BV14" s="209"/>
      <c r="BW14" s="21">
        <f t="shared" si="16"/>
        <v>7.6360000000000001</v>
      </c>
      <c r="BX14" s="27"/>
      <c r="BY14" s="169">
        <v>7.5</v>
      </c>
      <c r="BZ14" s="169">
        <v>10</v>
      </c>
      <c r="CA14" s="169">
        <v>7</v>
      </c>
      <c r="CB14" s="169">
        <v>6.5</v>
      </c>
      <c r="CC14" s="169">
        <v>5.7</v>
      </c>
      <c r="CD14" s="21">
        <f t="shared" si="17"/>
        <v>7.5549999999999997</v>
      </c>
      <c r="CE14" s="248"/>
      <c r="CF14" s="21">
        <f t="shared" si="18"/>
        <v>7.5549999999999997</v>
      </c>
      <c r="CG14" s="27"/>
      <c r="CH14" s="208">
        <v>8.2200000000000006</v>
      </c>
      <c r="CI14" s="21">
        <f t="shared" si="19"/>
        <v>8.2200000000000006</v>
      </c>
      <c r="CJ14" s="209"/>
      <c r="CK14" s="21">
        <f t="shared" si="20"/>
        <v>8.2200000000000006</v>
      </c>
      <c r="CL14" s="190"/>
      <c r="CM14" s="210">
        <f t="shared" si="21"/>
        <v>6.6924999999999999</v>
      </c>
      <c r="CN14" s="210">
        <f t="shared" si="22"/>
        <v>5.7714285714285714</v>
      </c>
      <c r="CO14" s="210">
        <f t="shared" si="23"/>
        <v>5.6142857142857139</v>
      </c>
      <c r="CP14" s="210">
        <f t="shared" si="24"/>
        <v>6.0285714285714294</v>
      </c>
      <c r="CQ14" s="21">
        <f t="shared" si="25"/>
        <v>6.0266964285714284</v>
      </c>
      <c r="CR14" s="198"/>
      <c r="CS14" s="210">
        <f t="shared" si="26"/>
        <v>5.8346875000000002</v>
      </c>
      <c r="CT14" s="210">
        <f t="shared" si="27"/>
        <v>7.6360000000000001</v>
      </c>
      <c r="CU14" s="210">
        <f t="shared" si="28"/>
        <v>7.5549999999999997</v>
      </c>
      <c r="CV14" s="210">
        <f t="shared" si="29"/>
        <v>8.2200000000000006</v>
      </c>
      <c r="CW14" s="21">
        <f t="shared" si="30"/>
        <v>7.3114218750000006</v>
      </c>
      <c r="CX14" s="211"/>
      <c r="CY14" s="210">
        <f t="shared" si="31"/>
        <v>6.0266964285714284</v>
      </c>
      <c r="CZ14" s="210">
        <f t="shared" si="32"/>
        <v>7.3114218750000006</v>
      </c>
      <c r="DA14" s="210"/>
      <c r="DB14" s="188">
        <f t="shared" si="33"/>
        <v>6.6690591517857145</v>
      </c>
      <c r="DC14" s="266">
        <v>2</v>
      </c>
    </row>
    <row r="15" spans="1:107" ht="14.4" customHeight="1" x14ac:dyDescent="0.3">
      <c r="A15" s="265">
        <v>20</v>
      </c>
      <c r="B15" s="265" t="s">
        <v>246</v>
      </c>
      <c r="C15" s="265" t="s">
        <v>247</v>
      </c>
      <c r="D15" s="265" t="s">
        <v>248</v>
      </c>
      <c r="E15" s="265" t="s">
        <v>244</v>
      </c>
      <c r="F15" s="145">
        <v>7</v>
      </c>
      <c r="G15" s="145">
        <v>7</v>
      </c>
      <c r="H15" s="145">
        <v>7</v>
      </c>
      <c r="I15" s="145">
        <v>7</v>
      </c>
      <c r="J15" s="145">
        <v>7</v>
      </c>
      <c r="K15" s="145">
        <v>7</v>
      </c>
      <c r="L15" s="165">
        <f t="shared" si="0"/>
        <v>7</v>
      </c>
      <c r="M15" s="145">
        <v>7.5</v>
      </c>
      <c r="N15" s="145">
        <v>7</v>
      </c>
      <c r="O15" s="145">
        <v>7</v>
      </c>
      <c r="P15" s="165">
        <f t="shared" si="1"/>
        <v>7.25</v>
      </c>
      <c r="Q15" s="145"/>
      <c r="R15" s="165">
        <f t="shared" si="2"/>
        <v>7.25</v>
      </c>
      <c r="S15" s="145">
        <v>7.5</v>
      </c>
      <c r="T15" s="145"/>
      <c r="U15" s="165">
        <f t="shared" si="3"/>
        <v>7.5</v>
      </c>
      <c r="V15" s="21">
        <f t="shared" si="4"/>
        <v>7.1375000000000002</v>
      </c>
      <c r="W15" s="43"/>
      <c r="X15" s="169">
        <v>5.4</v>
      </c>
      <c r="Y15" s="169">
        <v>5.6</v>
      </c>
      <c r="Z15" s="169">
        <v>5.4</v>
      </c>
      <c r="AA15" s="169">
        <v>5.2</v>
      </c>
      <c r="AB15" s="169">
        <v>5.6</v>
      </c>
      <c r="AC15" s="169">
        <v>5.6</v>
      </c>
      <c r="AD15" s="169">
        <v>5.4</v>
      </c>
      <c r="AE15" s="22">
        <f t="shared" si="5"/>
        <v>38.199999999999996</v>
      </c>
      <c r="AF15" s="21">
        <f t="shared" si="6"/>
        <v>5.4571428571428564</v>
      </c>
      <c r="AG15" s="43"/>
      <c r="AH15" s="169">
        <v>4.5</v>
      </c>
      <c r="AI15" s="169">
        <v>2.5</v>
      </c>
      <c r="AJ15" s="169">
        <v>5</v>
      </c>
      <c r="AK15" s="169">
        <v>6.5</v>
      </c>
      <c r="AL15" s="169">
        <v>6</v>
      </c>
      <c r="AM15" s="169">
        <v>5.5</v>
      </c>
      <c r="AN15" s="169">
        <v>6</v>
      </c>
      <c r="AO15" s="22">
        <f t="shared" si="7"/>
        <v>36</v>
      </c>
      <c r="AP15" s="21">
        <f t="shared" si="8"/>
        <v>5.1428571428571432</v>
      </c>
      <c r="AQ15" s="43"/>
      <c r="AR15" s="169">
        <v>3.5</v>
      </c>
      <c r="AS15" s="169">
        <v>6.2</v>
      </c>
      <c r="AT15" s="169">
        <v>5.7</v>
      </c>
      <c r="AU15" s="169">
        <v>6.2</v>
      </c>
      <c r="AV15" s="169">
        <v>4.7</v>
      </c>
      <c r="AW15" s="169">
        <v>5.7</v>
      </c>
      <c r="AX15" s="169">
        <v>5</v>
      </c>
      <c r="AY15" s="22">
        <f t="shared" si="9"/>
        <v>37</v>
      </c>
      <c r="AZ15" s="21">
        <f t="shared" si="10"/>
        <v>5.2857142857142856</v>
      </c>
      <c r="BA15" s="207"/>
      <c r="BB15" s="145">
        <v>6.5</v>
      </c>
      <c r="BC15" s="145">
        <v>6</v>
      </c>
      <c r="BD15" s="145">
        <v>6</v>
      </c>
      <c r="BE15" s="145">
        <v>6.5</v>
      </c>
      <c r="BF15" s="145">
        <v>6</v>
      </c>
      <c r="BG15" s="145">
        <v>5.5</v>
      </c>
      <c r="BH15" s="165">
        <f t="shared" si="11"/>
        <v>6.083333333333333</v>
      </c>
      <c r="BI15" s="145">
        <v>7</v>
      </c>
      <c r="BJ15" s="145">
        <v>6.5</v>
      </c>
      <c r="BK15" s="145">
        <v>6.5</v>
      </c>
      <c r="BL15" s="165">
        <f t="shared" si="12"/>
        <v>6.75</v>
      </c>
      <c r="BM15" s="145"/>
      <c r="BN15" s="165">
        <f t="shared" ref="BN15:BN25" si="34">BL15-BM15</f>
        <v>6.75</v>
      </c>
      <c r="BO15" s="145">
        <v>7</v>
      </c>
      <c r="BP15" s="145"/>
      <c r="BQ15" s="165">
        <f t="shared" si="13"/>
        <v>7</v>
      </c>
      <c r="BR15" s="21">
        <f t="shared" si="14"/>
        <v>6.3874999999999993</v>
      </c>
      <c r="BS15" s="27"/>
      <c r="BT15" s="208">
        <v>7.4550000000000001</v>
      </c>
      <c r="BU15" s="21">
        <f t="shared" si="15"/>
        <v>7.4550000000000001</v>
      </c>
      <c r="BV15" s="209"/>
      <c r="BW15" s="21">
        <f t="shared" si="16"/>
        <v>7.4550000000000001</v>
      </c>
      <c r="BX15" s="27"/>
      <c r="BY15" s="169">
        <v>7.2</v>
      </c>
      <c r="BZ15" s="169">
        <v>8.5</v>
      </c>
      <c r="CA15" s="169">
        <v>8</v>
      </c>
      <c r="CB15" s="169">
        <v>6.7</v>
      </c>
      <c r="CC15" s="169">
        <v>6</v>
      </c>
      <c r="CD15" s="21">
        <f t="shared" si="17"/>
        <v>7.4050000000000011</v>
      </c>
      <c r="CE15" s="248"/>
      <c r="CF15" s="21">
        <f t="shared" si="18"/>
        <v>7.4050000000000011</v>
      </c>
      <c r="CG15" s="27"/>
      <c r="CH15" s="208">
        <v>8.36</v>
      </c>
      <c r="CI15" s="21">
        <f t="shared" si="19"/>
        <v>8.36</v>
      </c>
      <c r="CJ15" s="209"/>
      <c r="CK15" s="21">
        <f t="shared" si="20"/>
        <v>8.36</v>
      </c>
      <c r="CL15" s="190"/>
      <c r="CM15" s="210">
        <f t="shared" si="21"/>
        <v>7.1375000000000002</v>
      </c>
      <c r="CN15" s="210">
        <f t="shared" si="22"/>
        <v>5.4571428571428564</v>
      </c>
      <c r="CO15" s="210">
        <f t="shared" si="23"/>
        <v>5.1428571428571432</v>
      </c>
      <c r="CP15" s="210">
        <f t="shared" si="24"/>
        <v>5.2857142857142856</v>
      </c>
      <c r="CQ15" s="21">
        <f t="shared" si="25"/>
        <v>5.7558035714285714</v>
      </c>
      <c r="CR15" s="198"/>
      <c r="CS15" s="210">
        <f t="shared" si="26"/>
        <v>6.3874999999999993</v>
      </c>
      <c r="CT15" s="210">
        <f t="shared" si="27"/>
        <v>7.4550000000000001</v>
      </c>
      <c r="CU15" s="210">
        <f t="shared" si="28"/>
        <v>7.4050000000000011</v>
      </c>
      <c r="CV15" s="210">
        <f t="shared" si="29"/>
        <v>8.36</v>
      </c>
      <c r="CW15" s="21">
        <f t="shared" si="30"/>
        <v>7.4018750000000004</v>
      </c>
      <c r="CX15" s="211"/>
      <c r="CY15" s="210">
        <f t="shared" si="31"/>
        <v>5.7558035714285714</v>
      </c>
      <c r="CZ15" s="210">
        <f t="shared" si="32"/>
        <v>7.4018750000000004</v>
      </c>
      <c r="DA15" s="210"/>
      <c r="DB15" s="188">
        <f t="shared" si="33"/>
        <v>6.5788392857142863</v>
      </c>
      <c r="DC15" s="266">
        <v>3</v>
      </c>
    </row>
    <row r="16" spans="1:107" ht="14.4" customHeight="1" x14ac:dyDescent="0.3">
      <c r="A16" s="265">
        <v>82</v>
      </c>
      <c r="B16" s="265" t="s">
        <v>138</v>
      </c>
      <c r="C16" s="265" t="s">
        <v>139</v>
      </c>
      <c r="D16" s="265" t="s">
        <v>140</v>
      </c>
      <c r="E16" s="265" t="s">
        <v>141</v>
      </c>
      <c r="F16" s="145">
        <v>5</v>
      </c>
      <c r="G16" s="145">
        <v>6.5</v>
      </c>
      <c r="H16" s="145">
        <v>6.5</v>
      </c>
      <c r="I16" s="145">
        <v>5</v>
      </c>
      <c r="J16" s="145">
        <v>6</v>
      </c>
      <c r="K16" s="145">
        <v>5</v>
      </c>
      <c r="L16" s="165">
        <f t="shared" si="0"/>
        <v>5.666666666666667</v>
      </c>
      <c r="M16" s="145">
        <v>7</v>
      </c>
      <c r="N16" s="145">
        <v>5.5</v>
      </c>
      <c r="O16" s="145">
        <v>7</v>
      </c>
      <c r="P16" s="165">
        <f t="shared" si="1"/>
        <v>6.625</v>
      </c>
      <c r="Q16" s="145">
        <v>4</v>
      </c>
      <c r="R16" s="165">
        <f t="shared" si="2"/>
        <v>2.625</v>
      </c>
      <c r="S16" s="145">
        <v>7.5</v>
      </c>
      <c r="T16" s="145"/>
      <c r="U16" s="165">
        <f t="shared" si="3"/>
        <v>7.5</v>
      </c>
      <c r="V16" s="21">
        <f t="shared" si="4"/>
        <v>5.1812500000000004</v>
      </c>
      <c r="W16" s="43"/>
      <c r="X16" s="169">
        <v>5.4</v>
      </c>
      <c r="Y16" s="169">
        <v>5.6</v>
      </c>
      <c r="Z16" s="169">
        <v>5.6</v>
      </c>
      <c r="AA16" s="169">
        <v>5.4</v>
      </c>
      <c r="AB16" s="169">
        <v>5.6</v>
      </c>
      <c r="AC16" s="169">
        <v>5.4</v>
      </c>
      <c r="AD16" s="169">
        <v>4.0999999999999996</v>
      </c>
      <c r="AE16" s="22">
        <f t="shared" si="5"/>
        <v>37.1</v>
      </c>
      <c r="AF16" s="21">
        <f t="shared" si="6"/>
        <v>5.3</v>
      </c>
      <c r="AG16" s="43"/>
      <c r="AH16" s="169">
        <v>5</v>
      </c>
      <c r="AI16" s="169">
        <v>6</v>
      </c>
      <c r="AJ16" s="169">
        <v>6.5</v>
      </c>
      <c r="AK16" s="169">
        <v>6</v>
      </c>
      <c r="AL16" s="169">
        <v>6.2</v>
      </c>
      <c r="AM16" s="169">
        <v>6.5</v>
      </c>
      <c r="AN16" s="169">
        <v>0</v>
      </c>
      <c r="AO16" s="22">
        <f t="shared" si="7"/>
        <v>36.200000000000003</v>
      </c>
      <c r="AP16" s="21">
        <f t="shared" si="8"/>
        <v>5.1714285714285717</v>
      </c>
      <c r="AQ16" s="43"/>
      <c r="AR16" s="169">
        <v>5</v>
      </c>
      <c r="AS16" s="169">
        <v>6.2</v>
      </c>
      <c r="AT16" s="169">
        <v>7</v>
      </c>
      <c r="AU16" s="169">
        <v>6</v>
      </c>
      <c r="AV16" s="169">
        <v>5.7</v>
      </c>
      <c r="AW16" s="169">
        <v>6</v>
      </c>
      <c r="AX16" s="169">
        <v>0</v>
      </c>
      <c r="AY16" s="22">
        <f t="shared" si="9"/>
        <v>35.9</v>
      </c>
      <c r="AZ16" s="21">
        <f t="shared" si="10"/>
        <v>5.1285714285714281</v>
      </c>
      <c r="BA16" s="207"/>
      <c r="BB16" s="145">
        <v>6.5</v>
      </c>
      <c r="BC16" s="145">
        <v>5.5</v>
      </c>
      <c r="BD16" s="145">
        <v>5</v>
      </c>
      <c r="BE16" s="145">
        <v>5.5</v>
      </c>
      <c r="BF16" s="145">
        <v>6</v>
      </c>
      <c r="BG16" s="145">
        <v>5</v>
      </c>
      <c r="BH16" s="165">
        <f t="shared" si="11"/>
        <v>5.583333333333333</v>
      </c>
      <c r="BI16" s="145">
        <v>6.8</v>
      </c>
      <c r="BJ16" s="145">
        <v>6.5</v>
      </c>
      <c r="BK16" s="145">
        <v>6.8</v>
      </c>
      <c r="BL16" s="165">
        <f t="shared" si="12"/>
        <v>6.7250000000000005</v>
      </c>
      <c r="BM16" s="145"/>
      <c r="BN16" s="165">
        <f t="shared" si="34"/>
        <v>6.7250000000000005</v>
      </c>
      <c r="BO16" s="145">
        <v>7</v>
      </c>
      <c r="BP16" s="145"/>
      <c r="BQ16" s="165">
        <f t="shared" si="13"/>
        <v>7</v>
      </c>
      <c r="BR16" s="21">
        <f t="shared" si="14"/>
        <v>6.0812499999999998</v>
      </c>
      <c r="BS16" s="27"/>
      <c r="BT16" s="208">
        <v>7.8179999999999996</v>
      </c>
      <c r="BU16" s="21">
        <f t="shared" si="15"/>
        <v>7.8179999999999996</v>
      </c>
      <c r="BV16" s="209"/>
      <c r="BW16" s="21">
        <f t="shared" si="16"/>
        <v>7.8179999999999996</v>
      </c>
      <c r="BX16" s="27"/>
      <c r="BY16" s="169">
        <v>7.5</v>
      </c>
      <c r="BZ16" s="169">
        <v>10</v>
      </c>
      <c r="CA16" s="169">
        <v>7</v>
      </c>
      <c r="CB16" s="169">
        <v>7.2</v>
      </c>
      <c r="CC16" s="169">
        <v>7.5</v>
      </c>
      <c r="CD16" s="21">
        <f t="shared" si="17"/>
        <v>7.9650000000000007</v>
      </c>
      <c r="CE16" s="248"/>
      <c r="CF16" s="21">
        <f t="shared" si="18"/>
        <v>7.9650000000000007</v>
      </c>
      <c r="CG16" s="27"/>
      <c r="CH16" s="208">
        <v>8.09</v>
      </c>
      <c r="CI16" s="21">
        <f t="shared" si="19"/>
        <v>8.09</v>
      </c>
      <c r="CJ16" s="209"/>
      <c r="CK16" s="21">
        <f t="shared" si="20"/>
        <v>8.09</v>
      </c>
      <c r="CL16" s="190"/>
      <c r="CM16" s="210">
        <f t="shared" si="21"/>
        <v>5.1812500000000004</v>
      </c>
      <c r="CN16" s="210">
        <f t="shared" si="22"/>
        <v>5.3</v>
      </c>
      <c r="CO16" s="210">
        <f t="shared" si="23"/>
        <v>5.1714285714285717</v>
      </c>
      <c r="CP16" s="210">
        <f t="shared" si="24"/>
        <v>5.1285714285714281</v>
      </c>
      <c r="CQ16" s="21">
        <f t="shared" si="25"/>
        <v>5.1953125</v>
      </c>
      <c r="CR16" s="198"/>
      <c r="CS16" s="210">
        <f t="shared" si="26"/>
        <v>6.0812499999999998</v>
      </c>
      <c r="CT16" s="210">
        <f t="shared" si="27"/>
        <v>7.8179999999999996</v>
      </c>
      <c r="CU16" s="210">
        <f t="shared" si="28"/>
        <v>7.9650000000000007</v>
      </c>
      <c r="CV16" s="210">
        <f t="shared" si="29"/>
        <v>8.09</v>
      </c>
      <c r="CW16" s="21">
        <f t="shared" si="30"/>
        <v>7.4885624999999996</v>
      </c>
      <c r="CX16" s="211"/>
      <c r="CY16" s="210">
        <f t="shared" si="31"/>
        <v>5.1953125</v>
      </c>
      <c r="CZ16" s="210">
        <f t="shared" si="32"/>
        <v>7.4885624999999996</v>
      </c>
      <c r="DA16" s="210"/>
      <c r="DB16" s="188">
        <f t="shared" si="33"/>
        <v>6.3419375000000002</v>
      </c>
      <c r="DC16" s="266">
        <v>4</v>
      </c>
    </row>
    <row r="17" spans="1:107" ht="14.4" customHeight="1" x14ac:dyDescent="0.3">
      <c r="A17" s="265">
        <v>53</v>
      </c>
      <c r="B17" s="265" t="s">
        <v>127</v>
      </c>
      <c r="C17" s="265" t="s">
        <v>124</v>
      </c>
      <c r="D17" s="265" t="s">
        <v>125</v>
      </c>
      <c r="E17" s="265" t="s">
        <v>128</v>
      </c>
      <c r="F17" s="145">
        <v>4</v>
      </c>
      <c r="G17" s="145">
        <v>5</v>
      </c>
      <c r="H17" s="145">
        <v>5</v>
      </c>
      <c r="I17" s="145">
        <v>5</v>
      </c>
      <c r="J17" s="145">
        <v>5</v>
      </c>
      <c r="K17" s="145">
        <v>4.5</v>
      </c>
      <c r="L17" s="165">
        <f t="shared" si="0"/>
        <v>4.75</v>
      </c>
      <c r="M17" s="145">
        <v>5.5</v>
      </c>
      <c r="N17" s="145">
        <v>5</v>
      </c>
      <c r="O17" s="145">
        <v>6</v>
      </c>
      <c r="P17" s="165">
        <f t="shared" si="1"/>
        <v>5.5</v>
      </c>
      <c r="Q17" s="145"/>
      <c r="R17" s="165">
        <f t="shared" si="2"/>
        <v>5.5</v>
      </c>
      <c r="S17" s="145">
        <v>6</v>
      </c>
      <c r="T17" s="145"/>
      <c r="U17" s="165">
        <f t="shared" si="3"/>
        <v>6</v>
      </c>
      <c r="V17" s="21">
        <f t="shared" si="4"/>
        <v>5.125</v>
      </c>
      <c r="W17" s="43"/>
      <c r="X17" s="169">
        <v>5.2</v>
      </c>
      <c r="Y17" s="169">
        <v>5.4</v>
      </c>
      <c r="Z17" s="169">
        <v>5.2</v>
      </c>
      <c r="AA17" s="169">
        <v>5.6</v>
      </c>
      <c r="AB17" s="169">
        <v>5.8</v>
      </c>
      <c r="AC17" s="169">
        <v>5.6</v>
      </c>
      <c r="AD17" s="169">
        <v>5.6</v>
      </c>
      <c r="AE17" s="22">
        <f t="shared" si="5"/>
        <v>38.4</v>
      </c>
      <c r="AF17" s="21">
        <f t="shared" si="6"/>
        <v>5.4857142857142858</v>
      </c>
      <c r="AG17" s="43"/>
      <c r="AH17" s="169">
        <v>4.5</v>
      </c>
      <c r="AI17" s="169">
        <v>5</v>
      </c>
      <c r="AJ17" s="169">
        <v>5</v>
      </c>
      <c r="AK17" s="169">
        <v>4.8</v>
      </c>
      <c r="AL17" s="169">
        <v>6</v>
      </c>
      <c r="AM17" s="169">
        <v>6</v>
      </c>
      <c r="AN17" s="169">
        <v>5.5</v>
      </c>
      <c r="AO17" s="22">
        <f t="shared" si="7"/>
        <v>36.799999999999997</v>
      </c>
      <c r="AP17" s="21">
        <f t="shared" si="8"/>
        <v>5.2571428571428571</v>
      </c>
      <c r="AQ17" s="43"/>
      <c r="AR17" s="169">
        <v>5.2</v>
      </c>
      <c r="AS17" s="169">
        <v>5.5</v>
      </c>
      <c r="AT17" s="169">
        <v>5.2</v>
      </c>
      <c r="AU17" s="169">
        <v>5</v>
      </c>
      <c r="AV17" s="169">
        <v>6</v>
      </c>
      <c r="AW17" s="169">
        <v>5.2</v>
      </c>
      <c r="AX17" s="169">
        <v>5.2</v>
      </c>
      <c r="AY17" s="22">
        <f t="shared" si="9"/>
        <v>37.300000000000004</v>
      </c>
      <c r="AZ17" s="21">
        <f t="shared" si="10"/>
        <v>5.3285714285714292</v>
      </c>
      <c r="BA17" s="207"/>
      <c r="BB17" s="145">
        <v>5.5</v>
      </c>
      <c r="BC17" s="145">
        <v>4.5</v>
      </c>
      <c r="BD17" s="145">
        <v>5</v>
      </c>
      <c r="BE17" s="145">
        <v>5</v>
      </c>
      <c r="BF17" s="145">
        <v>6.5</v>
      </c>
      <c r="BG17" s="145">
        <v>5</v>
      </c>
      <c r="BH17" s="165">
        <f t="shared" si="11"/>
        <v>5.25</v>
      </c>
      <c r="BI17" s="145">
        <v>7</v>
      </c>
      <c r="BJ17" s="145">
        <v>6.5</v>
      </c>
      <c r="BK17" s="145">
        <v>6.5</v>
      </c>
      <c r="BL17" s="165">
        <f t="shared" si="12"/>
        <v>6.75</v>
      </c>
      <c r="BM17" s="145"/>
      <c r="BN17" s="165">
        <f t="shared" si="34"/>
        <v>6.75</v>
      </c>
      <c r="BO17" s="145">
        <v>6.5</v>
      </c>
      <c r="BP17" s="145"/>
      <c r="BQ17" s="165">
        <f t="shared" si="13"/>
        <v>6.5</v>
      </c>
      <c r="BR17" s="21">
        <f t="shared" si="14"/>
        <v>5.8125</v>
      </c>
      <c r="BS17" s="27"/>
      <c r="BT17" s="208">
        <v>6</v>
      </c>
      <c r="BU17" s="21">
        <f t="shared" si="15"/>
        <v>6</v>
      </c>
      <c r="BV17" s="209">
        <v>1</v>
      </c>
      <c r="BW17" s="21">
        <f t="shared" si="16"/>
        <v>5</v>
      </c>
      <c r="BX17" s="27"/>
      <c r="BY17" s="169">
        <v>6</v>
      </c>
      <c r="BZ17" s="169">
        <v>8.5</v>
      </c>
      <c r="CA17" s="169">
        <v>8</v>
      </c>
      <c r="CB17" s="169">
        <v>6.2</v>
      </c>
      <c r="CC17" s="169">
        <v>5.5</v>
      </c>
      <c r="CD17" s="21">
        <f t="shared" si="17"/>
        <v>6.9900000000000011</v>
      </c>
      <c r="CE17" s="248"/>
      <c r="CF17" s="21">
        <f t="shared" si="18"/>
        <v>6.9900000000000011</v>
      </c>
      <c r="CG17" s="27"/>
      <c r="CH17" s="208">
        <v>7.5</v>
      </c>
      <c r="CI17" s="21">
        <f t="shared" si="19"/>
        <v>7.5</v>
      </c>
      <c r="CJ17" s="209"/>
      <c r="CK17" s="21">
        <f t="shared" si="20"/>
        <v>7.5</v>
      </c>
      <c r="CL17" s="190"/>
      <c r="CM17" s="210">
        <f t="shared" si="21"/>
        <v>5.125</v>
      </c>
      <c r="CN17" s="210">
        <f t="shared" si="22"/>
        <v>5.4857142857142858</v>
      </c>
      <c r="CO17" s="210">
        <f t="shared" si="23"/>
        <v>5.2571428571428571</v>
      </c>
      <c r="CP17" s="210">
        <f t="shared" si="24"/>
        <v>5.3285714285714292</v>
      </c>
      <c r="CQ17" s="21">
        <f t="shared" si="25"/>
        <v>5.2991071428571432</v>
      </c>
      <c r="CR17" s="198"/>
      <c r="CS17" s="210">
        <f t="shared" si="26"/>
        <v>5.8125</v>
      </c>
      <c r="CT17" s="210">
        <f t="shared" si="27"/>
        <v>5</v>
      </c>
      <c r="CU17" s="210">
        <f t="shared" si="28"/>
        <v>6.9900000000000011</v>
      </c>
      <c r="CV17" s="210">
        <f t="shared" si="29"/>
        <v>7.5</v>
      </c>
      <c r="CW17" s="21">
        <f t="shared" si="30"/>
        <v>6.3256250000000005</v>
      </c>
      <c r="CX17" s="211"/>
      <c r="CY17" s="210">
        <f t="shared" si="31"/>
        <v>5.2991071428571432</v>
      </c>
      <c r="CZ17" s="210">
        <f t="shared" si="32"/>
        <v>6.3256250000000005</v>
      </c>
      <c r="DA17" s="210"/>
      <c r="DB17" s="188">
        <f t="shared" si="33"/>
        <v>5.8123660714285723</v>
      </c>
      <c r="DC17" s="266">
        <v>5</v>
      </c>
    </row>
    <row r="18" spans="1:107" ht="14.4" customHeight="1" x14ac:dyDescent="0.3">
      <c r="A18" s="265">
        <v>57</v>
      </c>
      <c r="B18" s="265" t="s">
        <v>129</v>
      </c>
      <c r="C18" s="265" t="s">
        <v>124</v>
      </c>
      <c r="D18" s="265" t="s">
        <v>125</v>
      </c>
      <c r="E18" s="265" t="s">
        <v>128</v>
      </c>
      <c r="F18" s="145">
        <v>4</v>
      </c>
      <c r="G18" s="145">
        <v>5</v>
      </c>
      <c r="H18" s="145">
        <v>5</v>
      </c>
      <c r="I18" s="145">
        <v>5</v>
      </c>
      <c r="J18" s="145">
        <v>5</v>
      </c>
      <c r="K18" s="145">
        <v>4.5</v>
      </c>
      <c r="L18" s="165">
        <f t="shared" si="0"/>
        <v>4.75</v>
      </c>
      <c r="M18" s="145">
        <v>5.5</v>
      </c>
      <c r="N18" s="145">
        <v>5</v>
      </c>
      <c r="O18" s="145">
        <v>6</v>
      </c>
      <c r="P18" s="165">
        <f t="shared" si="1"/>
        <v>5.5</v>
      </c>
      <c r="Q18" s="145"/>
      <c r="R18" s="165">
        <f t="shared" si="2"/>
        <v>5.5</v>
      </c>
      <c r="S18" s="145">
        <v>6</v>
      </c>
      <c r="T18" s="145"/>
      <c r="U18" s="165">
        <f t="shared" si="3"/>
        <v>6</v>
      </c>
      <c r="V18" s="21">
        <f t="shared" si="4"/>
        <v>5.125</v>
      </c>
      <c r="W18" s="43"/>
      <c r="X18" s="169">
        <v>5.4</v>
      </c>
      <c r="Y18" s="169">
        <v>5.5</v>
      </c>
      <c r="Z18" s="169">
        <v>4.2</v>
      </c>
      <c r="AA18" s="169">
        <v>6</v>
      </c>
      <c r="AB18" s="169">
        <v>5.6</v>
      </c>
      <c r="AC18" s="169">
        <v>5.4</v>
      </c>
      <c r="AD18" s="169">
        <v>5.6</v>
      </c>
      <c r="AE18" s="22">
        <f t="shared" si="5"/>
        <v>37.700000000000003</v>
      </c>
      <c r="AF18" s="21">
        <f t="shared" si="6"/>
        <v>5.3857142857142861</v>
      </c>
      <c r="AG18" s="43"/>
      <c r="AH18" s="169">
        <v>5</v>
      </c>
      <c r="AI18" s="169">
        <v>6</v>
      </c>
      <c r="AJ18" s="169">
        <v>2</v>
      </c>
      <c r="AK18" s="169">
        <v>6</v>
      </c>
      <c r="AL18" s="169">
        <v>5.8</v>
      </c>
      <c r="AM18" s="169">
        <v>6</v>
      </c>
      <c r="AN18" s="169">
        <v>5</v>
      </c>
      <c r="AO18" s="22">
        <f t="shared" si="7"/>
        <v>35.799999999999997</v>
      </c>
      <c r="AP18" s="21">
        <f t="shared" si="8"/>
        <v>5.1142857142857139</v>
      </c>
      <c r="AQ18" s="43"/>
      <c r="AR18" s="169">
        <v>4</v>
      </c>
      <c r="AS18" s="169">
        <v>5</v>
      </c>
      <c r="AT18" s="169">
        <v>4</v>
      </c>
      <c r="AU18" s="169">
        <v>6</v>
      </c>
      <c r="AV18" s="169">
        <v>4.7</v>
      </c>
      <c r="AW18" s="169">
        <v>6.2</v>
      </c>
      <c r="AX18" s="169">
        <v>6.5</v>
      </c>
      <c r="AY18" s="22">
        <f t="shared" si="9"/>
        <v>36.4</v>
      </c>
      <c r="AZ18" s="21">
        <f t="shared" si="10"/>
        <v>5.2</v>
      </c>
      <c r="BA18" s="207"/>
      <c r="BB18" s="145">
        <v>5.5</v>
      </c>
      <c r="BC18" s="145">
        <v>4.5</v>
      </c>
      <c r="BD18" s="145">
        <v>5</v>
      </c>
      <c r="BE18" s="145">
        <v>5</v>
      </c>
      <c r="BF18" s="145">
        <v>6.5</v>
      </c>
      <c r="BG18" s="145">
        <v>5</v>
      </c>
      <c r="BH18" s="165">
        <f t="shared" si="11"/>
        <v>5.25</v>
      </c>
      <c r="BI18" s="145">
        <v>7</v>
      </c>
      <c r="BJ18" s="145">
        <v>6.5</v>
      </c>
      <c r="BK18" s="145">
        <v>6.5</v>
      </c>
      <c r="BL18" s="165">
        <f t="shared" si="12"/>
        <v>6.75</v>
      </c>
      <c r="BM18" s="145"/>
      <c r="BN18" s="165">
        <f t="shared" si="34"/>
        <v>6.75</v>
      </c>
      <c r="BO18" s="145">
        <v>6.5</v>
      </c>
      <c r="BP18" s="145"/>
      <c r="BQ18" s="165">
        <f t="shared" si="13"/>
        <v>6.5</v>
      </c>
      <c r="BR18" s="21">
        <f t="shared" si="14"/>
        <v>5.8125</v>
      </c>
      <c r="BS18" s="27"/>
      <c r="BT18" s="208">
        <v>4.8570000000000002</v>
      </c>
      <c r="BU18" s="21">
        <f t="shared" si="15"/>
        <v>4.8570000000000002</v>
      </c>
      <c r="BV18" s="209"/>
      <c r="BW18" s="21">
        <f t="shared" si="16"/>
        <v>4.8570000000000002</v>
      </c>
      <c r="BX18" s="27"/>
      <c r="BY18" s="169">
        <v>7.2</v>
      </c>
      <c r="BZ18" s="169">
        <v>8.5</v>
      </c>
      <c r="CA18" s="169">
        <v>6</v>
      </c>
      <c r="CB18" s="169">
        <v>6</v>
      </c>
      <c r="CC18" s="169">
        <v>5</v>
      </c>
      <c r="CD18" s="21">
        <f t="shared" si="17"/>
        <v>6.7150000000000007</v>
      </c>
      <c r="CE18" s="248"/>
      <c r="CF18" s="21">
        <f t="shared" si="18"/>
        <v>6.7150000000000007</v>
      </c>
      <c r="CG18" s="27"/>
      <c r="CH18" s="208">
        <v>8.125</v>
      </c>
      <c r="CI18" s="21">
        <f t="shared" si="19"/>
        <v>8.125</v>
      </c>
      <c r="CJ18" s="209"/>
      <c r="CK18" s="21">
        <f t="shared" si="20"/>
        <v>8.125</v>
      </c>
      <c r="CL18" s="190"/>
      <c r="CM18" s="210">
        <f t="shared" si="21"/>
        <v>5.125</v>
      </c>
      <c r="CN18" s="210">
        <f t="shared" si="22"/>
        <v>5.3857142857142861</v>
      </c>
      <c r="CO18" s="210">
        <f t="shared" si="23"/>
        <v>5.1142857142857139</v>
      </c>
      <c r="CP18" s="210">
        <f t="shared" si="24"/>
        <v>5.2</v>
      </c>
      <c r="CQ18" s="21">
        <f t="shared" si="25"/>
        <v>5.2062499999999998</v>
      </c>
      <c r="CR18" s="198"/>
      <c r="CS18" s="210">
        <f t="shared" si="26"/>
        <v>5.8125</v>
      </c>
      <c r="CT18" s="210">
        <f t="shared" si="27"/>
        <v>4.8570000000000002</v>
      </c>
      <c r="CU18" s="210">
        <f t="shared" si="28"/>
        <v>6.7150000000000007</v>
      </c>
      <c r="CV18" s="210">
        <f t="shared" si="29"/>
        <v>8.125</v>
      </c>
      <c r="CW18" s="21">
        <f t="shared" si="30"/>
        <v>6.3773749999999998</v>
      </c>
      <c r="CX18" s="211"/>
      <c r="CY18" s="210">
        <f t="shared" si="31"/>
        <v>5.2062499999999998</v>
      </c>
      <c r="CZ18" s="210">
        <f t="shared" si="32"/>
        <v>6.3773749999999998</v>
      </c>
      <c r="DA18" s="210"/>
      <c r="DB18" s="188">
        <f t="shared" si="33"/>
        <v>5.7918124999999998</v>
      </c>
      <c r="DC18" s="266">
        <v>6</v>
      </c>
    </row>
    <row r="19" spans="1:107" ht="14.4" customHeight="1" x14ac:dyDescent="0.3">
      <c r="A19" s="265">
        <v>62</v>
      </c>
      <c r="B19" s="265" t="s">
        <v>131</v>
      </c>
      <c r="C19" s="265" t="s">
        <v>132</v>
      </c>
      <c r="D19" s="265" t="s">
        <v>133</v>
      </c>
      <c r="E19" s="265" t="s">
        <v>142</v>
      </c>
      <c r="F19" s="145">
        <v>2</v>
      </c>
      <c r="G19" s="145">
        <v>5</v>
      </c>
      <c r="H19" s="145">
        <v>5</v>
      </c>
      <c r="I19" s="145">
        <v>2</v>
      </c>
      <c r="J19" s="145">
        <v>4</v>
      </c>
      <c r="K19" s="145">
        <v>2</v>
      </c>
      <c r="L19" s="165">
        <f t="shared" si="0"/>
        <v>3.3333333333333335</v>
      </c>
      <c r="M19" s="145">
        <v>5</v>
      </c>
      <c r="N19" s="145">
        <v>4</v>
      </c>
      <c r="O19" s="145">
        <v>4.5</v>
      </c>
      <c r="P19" s="165">
        <f t="shared" si="1"/>
        <v>4.625</v>
      </c>
      <c r="Q19" s="145"/>
      <c r="R19" s="165">
        <f t="shared" si="2"/>
        <v>4.625</v>
      </c>
      <c r="S19" s="145">
        <v>6.5</v>
      </c>
      <c r="T19" s="145"/>
      <c r="U19" s="165">
        <f t="shared" si="3"/>
        <v>6.5</v>
      </c>
      <c r="V19" s="21">
        <f t="shared" si="4"/>
        <v>4.1312499999999996</v>
      </c>
      <c r="W19" s="43"/>
      <c r="X19" s="169">
        <v>5</v>
      </c>
      <c r="Y19" s="169">
        <v>5.6</v>
      </c>
      <c r="Z19" s="169">
        <v>5.6</v>
      </c>
      <c r="AA19" s="169">
        <v>5.4</v>
      </c>
      <c r="AB19" s="169">
        <v>5.6</v>
      </c>
      <c r="AC19" s="169">
        <v>5</v>
      </c>
      <c r="AD19" s="169">
        <v>5.2</v>
      </c>
      <c r="AE19" s="22">
        <f t="shared" si="5"/>
        <v>37.400000000000006</v>
      </c>
      <c r="AF19" s="21">
        <f t="shared" si="6"/>
        <v>5.3428571428571434</v>
      </c>
      <c r="AG19" s="43"/>
      <c r="AH19" s="169">
        <v>5.5</v>
      </c>
      <c r="AI19" s="169">
        <v>4.8</v>
      </c>
      <c r="AJ19" s="169">
        <v>5.5</v>
      </c>
      <c r="AK19" s="169">
        <v>6.5</v>
      </c>
      <c r="AL19" s="169">
        <v>5.5</v>
      </c>
      <c r="AM19" s="169">
        <v>5</v>
      </c>
      <c r="AN19" s="169">
        <v>5</v>
      </c>
      <c r="AO19" s="22">
        <f t="shared" si="7"/>
        <v>37.799999999999997</v>
      </c>
      <c r="AP19" s="21">
        <f t="shared" si="8"/>
        <v>5.3999999999999995</v>
      </c>
      <c r="AQ19" s="43"/>
      <c r="AR19" s="169">
        <v>3.7</v>
      </c>
      <c r="AS19" s="169">
        <v>5.2</v>
      </c>
      <c r="AT19" s="169">
        <v>6.5</v>
      </c>
      <c r="AU19" s="169">
        <v>6</v>
      </c>
      <c r="AV19" s="169">
        <v>4</v>
      </c>
      <c r="AW19" s="169">
        <v>5.7</v>
      </c>
      <c r="AX19" s="169">
        <v>5</v>
      </c>
      <c r="AY19" s="22">
        <f t="shared" si="9"/>
        <v>36.099999999999994</v>
      </c>
      <c r="AZ19" s="21">
        <f t="shared" si="10"/>
        <v>5.1571428571428566</v>
      </c>
      <c r="BA19" s="207"/>
      <c r="BB19" s="145">
        <v>2</v>
      </c>
      <c r="BC19" s="145">
        <v>4</v>
      </c>
      <c r="BD19" s="145">
        <v>2</v>
      </c>
      <c r="BE19" s="145">
        <v>2</v>
      </c>
      <c r="BF19" s="145">
        <v>4</v>
      </c>
      <c r="BG19" s="145">
        <v>0</v>
      </c>
      <c r="BH19" s="165">
        <f t="shared" si="11"/>
        <v>2.3333333333333335</v>
      </c>
      <c r="BI19" s="145">
        <v>5</v>
      </c>
      <c r="BJ19" s="145">
        <v>2</v>
      </c>
      <c r="BK19" s="145">
        <v>4.5</v>
      </c>
      <c r="BL19" s="165">
        <f t="shared" si="12"/>
        <v>4.125</v>
      </c>
      <c r="BM19" s="145"/>
      <c r="BN19" s="165">
        <f t="shared" si="34"/>
        <v>4.125</v>
      </c>
      <c r="BO19" s="145">
        <v>6</v>
      </c>
      <c r="BP19" s="145"/>
      <c r="BQ19" s="165">
        <f t="shared" si="13"/>
        <v>6</v>
      </c>
      <c r="BR19" s="21">
        <f t="shared" si="14"/>
        <v>3.3312500000000003</v>
      </c>
      <c r="BS19" s="27"/>
      <c r="BT19" s="208">
        <v>7.3330000000000002</v>
      </c>
      <c r="BU19" s="21">
        <f t="shared" si="15"/>
        <v>7.3330000000000002</v>
      </c>
      <c r="BV19" s="209"/>
      <c r="BW19" s="21">
        <f t="shared" si="16"/>
        <v>7.3330000000000002</v>
      </c>
      <c r="BX19" s="27"/>
      <c r="BY19" s="169">
        <v>7</v>
      </c>
      <c r="BZ19" s="169">
        <v>7</v>
      </c>
      <c r="CA19" s="169">
        <v>8</v>
      </c>
      <c r="CB19" s="169">
        <v>6</v>
      </c>
      <c r="CC19" s="169">
        <v>6</v>
      </c>
      <c r="CD19" s="21">
        <f t="shared" si="17"/>
        <v>6.85</v>
      </c>
      <c r="CE19" s="248"/>
      <c r="CF19" s="21">
        <f t="shared" si="18"/>
        <v>6.85</v>
      </c>
      <c r="CG19" s="27"/>
      <c r="CH19" s="208">
        <v>8.09</v>
      </c>
      <c r="CI19" s="21">
        <f t="shared" si="19"/>
        <v>8.09</v>
      </c>
      <c r="CJ19" s="209"/>
      <c r="CK19" s="21">
        <f t="shared" si="20"/>
        <v>8.09</v>
      </c>
      <c r="CL19" s="190"/>
      <c r="CM19" s="210">
        <f t="shared" si="21"/>
        <v>4.1312499999999996</v>
      </c>
      <c r="CN19" s="210">
        <f t="shared" si="22"/>
        <v>5.3428571428571434</v>
      </c>
      <c r="CO19" s="210">
        <f t="shared" si="23"/>
        <v>5.3999999999999995</v>
      </c>
      <c r="CP19" s="210">
        <f t="shared" si="24"/>
        <v>5.1571428571428566</v>
      </c>
      <c r="CQ19" s="21">
        <f t="shared" si="25"/>
        <v>5.0078125</v>
      </c>
      <c r="CR19" s="198"/>
      <c r="CS19" s="210">
        <f t="shared" si="26"/>
        <v>3.3312500000000003</v>
      </c>
      <c r="CT19" s="210">
        <f t="shared" si="27"/>
        <v>7.3330000000000002</v>
      </c>
      <c r="CU19" s="210">
        <f t="shared" si="28"/>
        <v>6.85</v>
      </c>
      <c r="CV19" s="210">
        <f t="shared" si="29"/>
        <v>8.09</v>
      </c>
      <c r="CW19" s="21">
        <f t="shared" si="30"/>
        <v>6.4010625000000001</v>
      </c>
      <c r="CX19" s="211"/>
      <c r="CY19" s="210">
        <f t="shared" si="31"/>
        <v>5.0078125</v>
      </c>
      <c r="CZ19" s="210">
        <f t="shared" si="32"/>
        <v>6.4010625000000001</v>
      </c>
      <c r="DA19" s="210"/>
      <c r="DB19" s="188">
        <f t="shared" si="33"/>
        <v>5.7044375</v>
      </c>
      <c r="DC19" s="266">
        <v>7</v>
      </c>
    </row>
    <row r="20" spans="1:107" ht="14.4" customHeight="1" x14ac:dyDescent="0.3">
      <c r="A20" s="265">
        <v>30</v>
      </c>
      <c r="B20" s="265" t="s">
        <v>135</v>
      </c>
      <c r="C20" s="265" t="s">
        <v>120</v>
      </c>
      <c r="D20" s="265" t="s">
        <v>121</v>
      </c>
      <c r="E20" s="265" t="s">
        <v>122</v>
      </c>
      <c r="F20" s="145">
        <v>5.5</v>
      </c>
      <c r="G20" s="145">
        <v>5</v>
      </c>
      <c r="H20" s="145">
        <v>5.5</v>
      </c>
      <c r="I20" s="145">
        <v>4.8</v>
      </c>
      <c r="J20" s="145">
        <v>5.8</v>
      </c>
      <c r="K20" s="145">
        <v>5.8</v>
      </c>
      <c r="L20" s="165">
        <f t="shared" si="0"/>
        <v>5.3999999999999995</v>
      </c>
      <c r="M20" s="145">
        <v>5.5</v>
      </c>
      <c r="N20" s="145">
        <v>5.5</v>
      </c>
      <c r="O20" s="145">
        <v>6</v>
      </c>
      <c r="P20" s="165">
        <f t="shared" si="1"/>
        <v>5.625</v>
      </c>
      <c r="Q20" s="145">
        <v>4</v>
      </c>
      <c r="R20" s="165">
        <f t="shared" si="2"/>
        <v>1.625</v>
      </c>
      <c r="S20" s="145">
        <v>6</v>
      </c>
      <c r="T20" s="145"/>
      <c r="U20" s="165">
        <f t="shared" si="3"/>
        <v>6</v>
      </c>
      <c r="V20" s="21">
        <f t="shared" si="4"/>
        <v>4.5462499999999997</v>
      </c>
      <c r="W20" s="43"/>
      <c r="X20" s="169">
        <v>4.8</v>
      </c>
      <c r="Y20" s="169">
        <v>5.6</v>
      </c>
      <c r="Z20" s="169">
        <v>5.8</v>
      </c>
      <c r="AA20" s="169">
        <v>0</v>
      </c>
      <c r="AB20" s="169">
        <v>5.4</v>
      </c>
      <c r="AC20" s="169">
        <v>5</v>
      </c>
      <c r="AD20" s="169">
        <v>5.4</v>
      </c>
      <c r="AE20" s="22">
        <f t="shared" si="5"/>
        <v>32</v>
      </c>
      <c r="AF20" s="21">
        <f t="shared" si="6"/>
        <v>4.5714285714285712</v>
      </c>
      <c r="AG20" s="43"/>
      <c r="AH20" s="169">
        <v>3.5</v>
      </c>
      <c r="AI20" s="169">
        <v>5.5</v>
      </c>
      <c r="AJ20" s="169">
        <v>4.8</v>
      </c>
      <c r="AK20" s="169">
        <v>0</v>
      </c>
      <c r="AL20" s="169">
        <v>6</v>
      </c>
      <c r="AM20" s="169">
        <v>4</v>
      </c>
      <c r="AN20" s="169">
        <v>5</v>
      </c>
      <c r="AO20" s="22">
        <f t="shared" si="7"/>
        <v>28.8</v>
      </c>
      <c r="AP20" s="21">
        <f t="shared" si="8"/>
        <v>4.1142857142857148</v>
      </c>
      <c r="AQ20" s="43"/>
      <c r="AR20" s="169">
        <v>7.2</v>
      </c>
      <c r="AS20" s="169">
        <v>7</v>
      </c>
      <c r="AT20" s="169">
        <v>6.5</v>
      </c>
      <c r="AU20" s="169">
        <v>0</v>
      </c>
      <c r="AV20" s="169">
        <v>6</v>
      </c>
      <c r="AW20" s="169">
        <v>4</v>
      </c>
      <c r="AX20" s="169">
        <v>5</v>
      </c>
      <c r="AY20" s="22">
        <f t="shared" si="9"/>
        <v>35.700000000000003</v>
      </c>
      <c r="AZ20" s="21">
        <f t="shared" si="10"/>
        <v>5.1000000000000005</v>
      </c>
      <c r="BA20" s="207"/>
      <c r="BB20" s="145">
        <v>6</v>
      </c>
      <c r="BC20" s="145">
        <v>5.5</v>
      </c>
      <c r="BD20" s="145">
        <v>5.5</v>
      </c>
      <c r="BE20" s="145">
        <v>5</v>
      </c>
      <c r="BF20" s="145">
        <v>4.5</v>
      </c>
      <c r="BG20" s="145">
        <v>4</v>
      </c>
      <c r="BH20" s="165">
        <f t="shared" si="11"/>
        <v>5.083333333333333</v>
      </c>
      <c r="BI20" s="145">
        <v>6.5</v>
      </c>
      <c r="BJ20" s="145">
        <v>6.5</v>
      </c>
      <c r="BK20" s="145">
        <v>6</v>
      </c>
      <c r="BL20" s="165">
        <f t="shared" si="12"/>
        <v>6.375</v>
      </c>
      <c r="BM20" s="145"/>
      <c r="BN20" s="165">
        <f t="shared" si="34"/>
        <v>6.375</v>
      </c>
      <c r="BO20" s="145">
        <v>6</v>
      </c>
      <c r="BP20" s="145"/>
      <c r="BQ20" s="165">
        <f t="shared" si="13"/>
        <v>6</v>
      </c>
      <c r="BR20" s="21">
        <f t="shared" si="14"/>
        <v>5.5437499999999993</v>
      </c>
      <c r="BS20" s="27"/>
      <c r="BT20" s="208">
        <v>6.8</v>
      </c>
      <c r="BU20" s="21">
        <f t="shared" si="15"/>
        <v>6.8</v>
      </c>
      <c r="BV20" s="209">
        <v>0.4</v>
      </c>
      <c r="BW20" s="21">
        <f t="shared" si="16"/>
        <v>6.3999999999999995</v>
      </c>
      <c r="BX20" s="27"/>
      <c r="BY20" s="169">
        <v>7</v>
      </c>
      <c r="BZ20" s="169">
        <v>7</v>
      </c>
      <c r="CA20" s="169">
        <v>7</v>
      </c>
      <c r="CB20" s="169">
        <v>5.7</v>
      </c>
      <c r="CC20" s="169">
        <v>6</v>
      </c>
      <c r="CD20" s="21">
        <f t="shared" si="17"/>
        <v>6.5900000000000016</v>
      </c>
      <c r="CE20" s="248"/>
      <c r="CF20" s="21">
        <f t="shared" si="18"/>
        <v>6.5900000000000016</v>
      </c>
      <c r="CG20" s="27"/>
      <c r="CH20" s="208">
        <v>7.67</v>
      </c>
      <c r="CI20" s="21">
        <f t="shared" si="19"/>
        <v>7.67</v>
      </c>
      <c r="CJ20" s="209">
        <v>0.1</v>
      </c>
      <c r="CK20" s="21">
        <f t="shared" si="20"/>
        <v>7.57</v>
      </c>
      <c r="CL20" s="190"/>
      <c r="CM20" s="210">
        <f t="shared" si="21"/>
        <v>4.5462499999999997</v>
      </c>
      <c r="CN20" s="210">
        <f t="shared" si="22"/>
        <v>4.5714285714285712</v>
      </c>
      <c r="CO20" s="210">
        <f t="shared" si="23"/>
        <v>4.1142857142857148</v>
      </c>
      <c r="CP20" s="210">
        <f t="shared" si="24"/>
        <v>5.1000000000000005</v>
      </c>
      <c r="CQ20" s="21">
        <f t="shared" si="25"/>
        <v>4.5829910714285713</v>
      </c>
      <c r="CR20" s="198"/>
      <c r="CS20" s="210">
        <f t="shared" si="26"/>
        <v>5.5437499999999993</v>
      </c>
      <c r="CT20" s="210">
        <f t="shared" si="27"/>
        <v>6.3999999999999995</v>
      </c>
      <c r="CU20" s="210">
        <f t="shared" si="28"/>
        <v>6.5900000000000016</v>
      </c>
      <c r="CV20" s="210">
        <f t="shared" si="29"/>
        <v>7.57</v>
      </c>
      <c r="CW20" s="21">
        <f t="shared" si="30"/>
        <v>6.5259374999999995</v>
      </c>
      <c r="CX20" s="211"/>
      <c r="CY20" s="210">
        <f t="shared" si="31"/>
        <v>4.5829910714285713</v>
      </c>
      <c r="CZ20" s="210">
        <f t="shared" si="32"/>
        <v>6.5259374999999995</v>
      </c>
      <c r="DA20" s="210"/>
      <c r="DB20" s="188">
        <f t="shared" si="33"/>
        <v>5.5544642857142854</v>
      </c>
      <c r="DC20" s="266">
        <v>8</v>
      </c>
    </row>
    <row r="21" spans="1:107" ht="14.4" customHeight="1" x14ac:dyDescent="0.3">
      <c r="A21" s="265">
        <v>37</v>
      </c>
      <c r="B21" s="265" t="s">
        <v>123</v>
      </c>
      <c r="C21" s="265" t="s">
        <v>124</v>
      </c>
      <c r="D21" s="265" t="s">
        <v>125</v>
      </c>
      <c r="E21" s="265" t="s">
        <v>126</v>
      </c>
      <c r="F21" s="145">
        <v>4</v>
      </c>
      <c r="G21" s="145">
        <v>5</v>
      </c>
      <c r="H21" s="145">
        <v>5</v>
      </c>
      <c r="I21" s="145">
        <v>5</v>
      </c>
      <c r="J21" s="145">
        <v>5</v>
      </c>
      <c r="K21" s="145">
        <v>4.5</v>
      </c>
      <c r="L21" s="165">
        <f t="shared" si="0"/>
        <v>4.75</v>
      </c>
      <c r="M21" s="145">
        <v>5.5</v>
      </c>
      <c r="N21" s="145">
        <v>5</v>
      </c>
      <c r="O21" s="145">
        <v>6</v>
      </c>
      <c r="P21" s="165">
        <f t="shared" si="1"/>
        <v>5.5</v>
      </c>
      <c r="Q21" s="145"/>
      <c r="R21" s="165">
        <f t="shared" si="2"/>
        <v>5.5</v>
      </c>
      <c r="S21" s="145">
        <v>6</v>
      </c>
      <c r="T21" s="145"/>
      <c r="U21" s="165">
        <f t="shared" si="3"/>
        <v>6</v>
      </c>
      <c r="V21" s="21">
        <f t="shared" si="4"/>
        <v>5.125</v>
      </c>
      <c r="W21" s="43"/>
      <c r="X21" s="169">
        <v>4.2</v>
      </c>
      <c r="Y21" s="169">
        <v>5.2</v>
      </c>
      <c r="Z21" s="169">
        <v>4</v>
      </c>
      <c r="AA21" s="169">
        <v>5.5</v>
      </c>
      <c r="AB21" s="169">
        <v>5.8</v>
      </c>
      <c r="AC21" s="169">
        <v>5.2</v>
      </c>
      <c r="AD21" s="169">
        <v>5.4</v>
      </c>
      <c r="AE21" s="22">
        <f t="shared" si="5"/>
        <v>35.299999999999997</v>
      </c>
      <c r="AF21" s="21">
        <f t="shared" si="6"/>
        <v>5.0428571428571427</v>
      </c>
      <c r="AG21" s="43"/>
      <c r="AH21" s="169">
        <v>4.8</v>
      </c>
      <c r="AI21" s="169">
        <v>6</v>
      </c>
      <c r="AJ21" s="169">
        <v>3.5</v>
      </c>
      <c r="AK21" s="169">
        <v>4</v>
      </c>
      <c r="AL21" s="169">
        <v>5.5</v>
      </c>
      <c r="AM21" s="169">
        <v>5</v>
      </c>
      <c r="AN21" s="169">
        <v>5</v>
      </c>
      <c r="AO21" s="22">
        <f t="shared" si="7"/>
        <v>33.799999999999997</v>
      </c>
      <c r="AP21" s="21">
        <f t="shared" si="8"/>
        <v>4.8285714285714283</v>
      </c>
      <c r="AQ21" s="43"/>
      <c r="AR21" s="169">
        <v>4.7</v>
      </c>
      <c r="AS21" s="169">
        <v>6.7</v>
      </c>
      <c r="AT21" s="169">
        <v>5.5</v>
      </c>
      <c r="AU21" s="169">
        <v>5.5</v>
      </c>
      <c r="AV21" s="169">
        <v>6</v>
      </c>
      <c r="AW21" s="169">
        <v>6</v>
      </c>
      <c r="AX21" s="169">
        <v>5.5</v>
      </c>
      <c r="AY21" s="22">
        <f t="shared" si="9"/>
        <v>39.9</v>
      </c>
      <c r="AZ21" s="21">
        <f t="shared" si="10"/>
        <v>5.7</v>
      </c>
      <c r="BA21" s="207"/>
      <c r="BB21" s="145">
        <v>5</v>
      </c>
      <c r="BC21" s="145">
        <v>4.5</v>
      </c>
      <c r="BD21" s="145">
        <v>5</v>
      </c>
      <c r="BE21" s="145">
        <v>5</v>
      </c>
      <c r="BF21" s="145">
        <v>6.5</v>
      </c>
      <c r="BG21" s="145">
        <v>4</v>
      </c>
      <c r="BH21" s="165">
        <f t="shared" si="11"/>
        <v>5</v>
      </c>
      <c r="BI21" s="145">
        <v>7</v>
      </c>
      <c r="BJ21" s="145">
        <v>6.5</v>
      </c>
      <c r="BK21" s="145">
        <v>6.5</v>
      </c>
      <c r="BL21" s="165">
        <f t="shared" si="12"/>
        <v>6.75</v>
      </c>
      <c r="BM21" s="145"/>
      <c r="BN21" s="165">
        <f t="shared" si="34"/>
        <v>6.75</v>
      </c>
      <c r="BO21" s="145">
        <v>6.5</v>
      </c>
      <c r="BP21" s="145"/>
      <c r="BQ21" s="165">
        <f t="shared" si="13"/>
        <v>6.5</v>
      </c>
      <c r="BR21" s="21">
        <f t="shared" si="14"/>
        <v>5.6624999999999996</v>
      </c>
      <c r="BS21" s="27"/>
      <c r="BT21" s="208">
        <v>5.8</v>
      </c>
      <c r="BU21" s="21">
        <f t="shared" si="15"/>
        <v>5.8</v>
      </c>
      <c r="BV21" s="209"/>
      <c r="BW21" s="21">
        <f t="shared" si="16"/>
        <v>5.8</v>
      </c>
      <c r="BX21" s="27"/>
      <c r="BY21" s="169">
        <v>6.5</v>
      </c>
      <c r="BZ21" s="169">
        <v>5.5</v>
      </c>
      <c r="CA21" s="169">
        <v>5</v>
      </c>
      <c r="CB21" s="169">
        <v>4</v>
      </c>
      <c r="CC21" s="169">
        <v>4.7</v>
      </c>
      <c r="CD21" s="21">
        <f t="shared" si="17"/>
        <v>5.18</v>
      </c>
      <c r="CE21" s="248">
        <v>1</v>
      </c>
      <c r="CF21" s="21">
        <f t="shared" si="18"/>
        <v>4.18</v>
      </c>
      <c r="CG21" s="27"/>
      <c r="CH21" s="208">
        <v>7.22</v>
      </c>
      <c r="CI21" s="21">
        <f t="shared" si="19"/>
        <v>7.22</v>
      </c>
      <c r="CJ21" s="209"/>
      <c r="CK21" s="21">
        <f t="shared" si="20"/>
        <v>7.22</v>
      </c>
      <c r="CL21" s="190"/>
      <c r="CM21" s="210">
        <f t="shared" si="21"/>
        <v>5.125</v>
      </c>
      <c r="CN21" s="210">
        <f t="shared" si="22"/>
        <v>5.0428571428571427</v>
      </c>
      <c r="CO21" s="210">
        <f t="shared" si="23"/>
        <v>4.8285714285714283</v>
      </c>
      <c r="CP21" s="210">
        <f t="shared" si="24"/>
        <v>5.7</v>
      </c>
      <c r="CQ21" s="21">
        <f t="shared" si="25"/>
        <v>5.1741071428571423</v>
      </c>
      <c r="CR21" s="198"/>
      <c r="CS21" s="210">
        <f t="shared" si="26"/>
        <v>5.6624999999999996</v>
      </c>
      <c r="CT21" s="210">
        <f t="shared" si="27"/>
        <v>5.8</v>
      </c>
      <c r="CU21" s="210">
        <f t="shared" si="28"/>
        <v>4.18</v>
      </c>
      <c r="CV21" s="210">
        <f t="shared" si="29"/>
        <v>7.22</v>
      </c>
      <c r="CW21" s="21">
        <f t="shared" si="30"/>
        <v>5.7156249999999993</v>
      </c>
      <c r="CX21" s="211"/>
      <c r="CY21" s="210">
        <f t="shared" si="31"/>
        <v>5.1741071428571423</v>
      </c>
      <c r="CZ21" s="210">
        <f t="shared" si="32"/>
        <v>5.7156249999999993</v>
      </c>
      <c r="DA21" s="210"/>
      <c r="DB21" s="188">
        <f t="shared" si="33"/>
        <v>5.4448660714285708</v>
      </c>
      <c r="DC21" s="266">
        <v>9</v>
      </c>
    </row>
    <row r="22" spans="1:107" ht="14.4" customHeight="1" x14ac:dyDescent="0.3">
      <c r="A22" s="265">
        <v>64</v>
      </c>
      <c r="B22" s="265" t="s">
        <v>136</v>
      </c>
      <c r="C22" s="265" t="s">
        <v>132</v>
      </c>
      <c r="D22" s="265" t="s">
        <v>133</v>
      </c>
      <c r="E22" s="265" t="s">
        <v>142</v>
      </c>
      <c r="F22" s="145">
        <v>2</v>
      </c>
      <c r="G22" s="145">
        <v>4</v>
      </c>
      <c r="H22" s="145">
        <v>4</v>
      </c>
      <c r="I22" s="145">
        <v>2</v>
      </c>
      <c r="J22" s="145">
        <v>4</v>
      </c>
      <c r="K22" s="145">
        <v>2</v>
      </c>
      <c r="L22" s="165">
        <f t="shared" si="0"/>
        <v>3</v>
      </c>
      <c r="M22" s="145">
        <v>4</v>
      </c>
      <c r="N22" s="145">
        <v>3</v>
      </c>
      <c r="O22" s="145">
        <v>4</v>
      </c>
      <c r="P22" s="165">
        <f t="shared" si="1"/>
        <v>3.75</v>
      </c>
      <c r="Q22" s="145">
        <v>8</v>
      </c>
      <c r="R22" s="165">
        <v>0</v>
      </c>
      <c r="S22" s="145">
        <v>6.5</v>
      </c>
      <c r="T22" s="145"/>
      <c r="U22" s="165">
        <f t="shared" si="3"/>
        <v>6.5</v>
      </c>
      <c r="V22" s="21">
        <f t="shared" si="4"/>
        <v>2.7749999999999999</v>
      </c>
      <c r="W22" s="43"/>
      <c r="X22" s="169">
        <v>4.4000000000000004</v>
      </c>
      <c r="Y22" s="169">
        <v>3</v>
      </c>
      <c r="Z22" s="169">
        <v>3.5</v>
      </c>
      <c r="AA22" s="169">
        <v>4.5999999999999996</v>
      </c>
      <c r="AB22" s="169">
        <v>5.6</v>
      </c>
      <c r="AC22" s="169">
        <v>4.4000000000000004</v>
      </c>
      <c r="AD22" s="169">
        <v>4.2</v>
      </c>
      <c r="AE22" s="22">
        <f t="shared" si="5"/>
        <v>29.7</v>
      </c>
      <c r="AF22" s="21">
        <f t="shared" si="6"/>
        <v>4.2428571428571429</v>
      </c>
      <c r="AG22" s="43"/>
      <c r="AH22" s="169">
        <v>4.5</v>
      </c>
      <c r="AI22" s="169">
        <v>0</v>
      </c>
      <c r="AJ22" s="169">
        <v>4.5</v>
      </c>
      <c r="AK22" s="169">
        <v>6</v>
      </c>
      <c r="AL22" s="169">
        <v>6.5</v>
      </c>
      <c r="AM22" s="169">
        <v>5.5</v>
      </c>
      <c r="AN22" s="169">
        <v>5</v>
      </c>
      <c r="AO22" s="22">
        <f t="shared" si="7"/>
        <v>32</v>
      </c>
      <c r="AP22" s="21">
        <f t="shared" si="8"/>
        <v>4.5714285714285712</v>
      </c>
      <c r="AQ22" s="43"/>
      <c r="AR22" s="169">
        <v>3.7</v>
      </c>
      <c r="AS22" s="169">
        <v>0</v>
      </c>
      <c r="AT22" s="169">
        <v>4.7</v>
      </c>
      <c r="AU22" s="169">
        <v>6</v>
      </c>
      <c r="AV22" s="169">
        <v>4.7</v>
      </c>
      <c r="AW22" s="169">
        <v>5.2</v>
      </c>
      <c r="AX22" s="169">
        <v>5</v>
      </c>
      <c r="AY22" s="22">
        <f t="shared" si="9"/>
        <v>29.3</v>
      </c>
      <c r="AZ22" s="21">
        <f t="shared" si="10"/>
        <v>4.1857142857142859</v>
      </c>
      <c r="BA22" s="207"/>
      <c r="BB22" s="145">
        <v>2</v>
      </c>
      <c r="BC22" s="145">
        <v>4</v>
      </c>
      <c r="BD22" s="145">
        <v>2</v>
      </c>
      <c r="BE22" s="145">
        <v>2</v>
      </c>
      <c r="BF22" s="145">
        <v>3</v>
      </c>
      <c r="BG22" s="145">
        <v>0</v>
      </c>
      <c r="BH22" s="165">
        <f t="shared" si="11"/>
        <v>2.1666666666666665</v>
      </c>
      <c r="BI22" s="145">
        <v>5</v>
      </c>
      <c r="BJ22" s="145">
        <v>2</v>
      </c>
      <c r="BK22" s="145">
        <v>3</v>
      </c>
      <c r="BL22" s="165">
        <f t="shared" si="12"/>
        <v>3.75</v>
      </c>
      <c r="BM22" s="145">
        <v>2</v>
      </c>
      <c r="BN22" s="165">
        <f t="shared" si="34"/>
        <v>1.75</v>
      </c>
      <c r="BO22" s="145">
        <v>6</v>
      </c>
      <c r="BP22" s="145"/>
      <c r="BQ22" s="165">
        <f t="shared" si="13"/>
        <v>6</v>
      </c>
      <c r="BR22" s="21">
        <f t="shared" si="14"/>
        <v>2.6374999999999997</v>
      </c>
      <c r="BS22" s="27"/>
      <c r="BT22" s="208">
        <v>6.4</v>
      </c>
      <c r="BU22" s="21">
        <f t="shared" si="15"/>
        <v>6.4</v>
      </c>
      <c r="BV22" s="209"/>
      <c r="BW22" s="21">
        <f t="shared" si="16"/>
        <v>6.4</v>
      </c>
      <c r="BX22" s="27"/>
      <c r="BY22" s="169">
        <v>6.5</v>
      </c>
      <c r="BZ22" s="169">
        <v>8.5</v>
      </c>
      <c r="CA22" s="169">
        <v>6</v>
      </c>
      <c r="CB22" s="169">
        <v>6</v>
      </c>
      <c r="CC22" s="169">
        <v>5</v>
      </c>
      <c r="CD22" s="21">
        <f t="shared" si="17"/>
        <v>6.5750000000000002</v>
      </c>
      <c r="CE22" s="248"/>
      <c r="CF22" s="21">
        <f t="shared" si="18"/>
        <v>6.5750000000000002</v>
      </c>
      <c r="CG22" s="27"/>
      <c r="CH22" s="208">
        <v>7.25</v>
      </c>
      <c r="CI22" s="21">
        <f t="shared" si="19"/>
        <v>7.25</v>
      </c>
      <c r="CJ22" s="209"/>
      <c r="CK22" s="21">
        <f t="shared" si="20"/>
        <v>7.25</v>
      </c>
      <c r="CL22" s="190"/>
      <c r="CM22" s="210">
        <f t="shared" si="21"/>
        <v>2.7749999999999999</v>
      </c>
      <c r="CN22" s="210">
        <f t="shared" si="22"/>
        <v>4.2428571428571429</v>
      </c>
      <c r="CO22" s="210">
        <f t="shared" si="23"/>
        <v>4.5714285714285712</v>
      </c>
      <c r="CP22" s="210">
        <f t="shared" si="24"/>
        <v>4.1857142857142859</v>
      </c>
      <c r="CQ22" s="21">
        <f t="shared" si="25"/>
        <v>3.9437499999999996</v>
      </c>
      <c r="CR22" s="198"/>
      <c r="CS22" s="210">
        <f t="shared" si="26"/>
        <v>2.6374999999999997</v>
      </c>
      <c r="CT22" s="210">
        <f t="shared" si="27"/>
        <v>6.4</v>
      </c>
      <c r="CU22" s="210">
        <f t="shared" si="28"/>
        <v>6.5750000000000002</v>
      </c>
      <c r="CV22" s="210">
        <f t="shared" si="29"/>
        <v>7.25</v>
      </c>
      <c r="CW22" s="21">
        <f t="shared" si="30"/>
        <v>5.7156250000000002</v>
      </c>
      <c r="CX22" s="211"/>
      <c r="CY22" s="210">
        <f t="shared" si="31"/>
        <v>3.9437499999999996</v>
      </c>
      <c r="CZ22" s="210">
        <f t="shared" si="32"/>
        <v>5.7156250000000002</v>
      </c>
      <c r="DA22" s="210"/>
      <c r="DB22" s="188">
        <f t="shared" si="33"/>
        <v>4.8296875000000004</v>
      </c>
      <c r="DC22" s="266">
        <v>10</v>
      </c>
    </row>
    <row r="23" spans="1:107" ht="14.4" customHeight="1" x14ac:dyDescent="0.3">
      <c r="A23" s="265">
        <v>32</v>
      </c>
      <c r="B23" s="265" t="s">
        <v>119</v>
      </c>
      <c r="C23" s="265" t="s">
        <v>120</v>
      </c>
      <c r="D23" s="265" t="s">
        <v>121</v>
      </c>
      <c r="E23" s="265" t="s">
        <v>122</v>
      </c>
      <c r="F23" s="145">
        <v>5</v>
      </c>
      <c r="G23" s="145">
        <v>5.5</v>
      </c>
      <c r="H23" s="145">
        <v>5.5</v>
      </c>
      <c r="I23" s="145">
        <v>5</v>
      </c>
      <c r="J23" s="145">
        <v>4.5</v>
      </c>
      <c r="K23" s="145">
        <v>4.5</v>
      </c>
      <c r="L23" s="165">
        <f t="shared" si="0"/>
        <v>5</v>
      </c>
      <c r="M23" s="145">
        <v>6</v>
      </c>
      <c r="N23" s="145">
        <v>6</v>
      </c>
      <c r="O23" s="145">
        <v>5</v>
      </c>
      <c r="P23" s="165">
        <f t="shared" si="1"/>
        <v>5.75</v>
      </c>
      <c r="Q23" s="145">
        <v>2</v>
      </c>
      <c r="R23" s="165">
        <f>P23-Q23</f>
        <v>3.75</v>
      </c>
      <c r="S23" s="145">
        <v>5.5</v>
      </c>
      <c r="T23" s="145"/>
      <c r="U23" s="165">
        <f t="shared" si="3"/>
        <v>5.5</v>
      </c>
      <c r="V23" s="21">
        <f t="shared" si="4"/>
        <v>4.7625000000000002</v>
      </c>
      <c r="W23" s="43"/>
      <c r="X23" s="169">
        <v>0</v>
      </c>
      <c r="Y23" s="169">
        <v>5.6</v>
      </c>
      <c r="Z23" s="169">
        <v>5.4</v>
      </c>
      <c r="AA23" s="169">
        <v>5.6</v>
      </c>
      <c r="AB23" s="169">
        <v>5.4</v>
      </c>
      <c r="AC23" s="169">
        <v>4.5</v>
      </c>
      <c r="AD23" s="169">
        <v>4.5999999999999996</v>
      </c>
      <c r="AE23" s="22">
        <f t="shared" si="5"/>
        <v>31.1</v>
      </c>
      <c r="AF23" s="21">
        <f t="shared" si="6"/>
        <v>4.4428571428571431</v>
      </c>
      <c r="AG23" s="43"/>
      <c r="AH23" s="169">
        <v>0</v>
      </c>
      <c r="AI23" s="169">
        <v>5</v>
      </c>
      <c r="AJ23" s="169">
        <v>4.8</v>
      </c>
      <c r="AK23" s="169">
        <v>4</v>
      </c>
      <c r="AL23" s="169">
        <v>5.5</v>
      </c>
      <c r="AM23" s="169">
        <v>5</v>
      </c>
      <c r="AN23" s="169">
        <v>5</v>
      </c>
      <c r="AO23" s="22">
        <f t="shared" si="7"/>
        <v>29.3</v>
      </c>
      <c r="AP23" s="21">
        <f t="shared" si="8"/>
        <v>4.1857142857142859</v>
      </c>
      <c r="AQ23" s="43"/>
      <c r="AR23" s="169">
        <v>0</v>
      </c>
      <c r="AS23" s="169">
        <v>6.2</v>
      </c>
      <c r="AT23" s="169">
        <v>5.2</v>
      </c>
      <c r="AU23" s="169">
        <v>3</v>
      </c>
      <c r="AV23" s="169">
        <v>5</v>
      </c>
      <c r="AW23" s="169">
        <v>4.7</v>
      </c>
      <c r="AX23" s="169">
        <v>0</v>
      </c>
      <c r="AY23" s="22">
        <f t="shared" si="9"/>
        <v>24.099999999999998</v>
      </c>
      <c r="AZ23" s="21">
        <f t="shared" si="10"/>
        <v>3.4428571428571426</v>
      </c>
      <c r="BA23" s="207"/>
      <c r="BB23" s="145">
        <v>6.5</v>
      </c>
      <c r="BC23" s="145">
        <v>6.5</v>
      </c>
      <c r="BD23" s="145">
        <v>6.8</v>
      </c>
      <c r="BE23" s="145">
        <v>6.5</v>
      </c>
      <c r="BF23" s="145">
        <v>6.8</v>
      </c>
      <c r="BG23" s="145">
        <v>5</v>
      </c>
      <c r="BH23" s="165">
        <f t="shared" si="11"/>
        <v>6.3500000000000005</v>
      </c>
      <c r="BI23" s="145">
        <v>7</v>
      </c>
      <c r="BJ23" s="145">
        <v>6.8</v>
      </c>
      <c r="BK23" s="145">
        <v>7</v>
      </c>
      <c r="BL23" s="165">
        <f t="shared" si="12"/>
        <v>6.95</v>
      </c>
      <c r="BM23" s="145"/>
      <c r="BN23" s="165">
        <f t="shared" si="34"/>
        <v>6.95</v>
      </c>
      <c r="BO23" s="145">
        <v>6.5</v>
      </c>
      <c r="BP23" s="145"/>
      <c r="BQ23" s="165">
        <f t="shared" si="13"/>
        <v>6.5</v>
      </c>
      <c r="BR23" s="21">
        <f t="shared" si="14"/>
        <v>6.5225</v>
      </c>
      <c r="BS23" s="27"/>
      <c r="BT23" s="208">
        <v>3.72</v>
      </c>
      <c r="BU23" s="21">
        <f t="shared" si="15"/>
        <v>3.72</v>
      </c>
      <c r="BV23" s="209"/>
      <c r="BW23" s="21">
        <f t="shared" si="16"/>
        <v>3.72</v>
      </c>
      <c r="BX23" s="27"/>
      <c r="BY23" s="169">
        <v>5</v>
      </c>
      <c r="BZ23" s="169">
        <v>4</v>
      </c>
      <c r="CA23" s="169">
        <v>4</v>
      </c>
      <c r="CB23" s="169">
        <v>4.5</v>
      </c>
      <c r="CC23" s="169">
        <v>4</v>
      </c>
      <c r="CD23" s="21">
        <f t="shared" si="17"/>
        <v>4.3</v>
      </c>
      <c r="CE23" s="248"/>
      <c r="CF23" s="21">
        <f t="shared" si="18"/>
        <v>4.3</v>
      </c>
      <c r="CG23" s="27"/>
      <c r="CH23" s="208">
        <v>6.6</v>
      </c>
      <c r="CI23" s="21">
        <f t="shared" si="19"/>
        <v>6.6</v>
      </c>
      <c r="CJ23" s="209"/>
      <c r="CK23" s="21">
        <f t="shared" si="20"/>
        <v>6.6</v>
      </c>
      <c r="CL23" s="190"/>
      <c r="CM23" s="210">
        <f t="shared" si="21"/>
        <v>4.7625000000000002</v>
      </c>
      <c r="CN23" s="210">
        <f t="shared" si="22"/>
        <v>4.4428571428571431</v>
      </c>
      <c r="CO23" s="210">
        <f t="shared" si="23"/>
        <v>4.1857142857142859</v>
      </c>
      <c r="CP23" s="210">
        <f t="shared" si="24"/>
        <v>3.4428571428571426</v>
      </c>
      <c r="CQ23" s="21">
        <f t="shared" si="25"/>
        <v>4.2084821428571431</v>
      </c>
      <c r="CR23" s="198"/>
      <c r="CS23" s="210">
        <f t="shared" si="26"/>
        <v>6.5225</v>
      </c>
      <c r="CT23" s="210">
        <f t="shared" si="27"/>
        <v>3.72</v>
      </c>
      <c r="CU23" s="210">
        <f t="shared" si="28"/>
        <v>4.3</v>
      </c>
      <c r="CV23" s="210">
        <f t="shared" si="29"/>
        <v>6.6</v>
      </c>
      <c r="CW23" s="21">
        <f t="shared" si="30"/>
        <v>5.2856249999999996</v>
      </c>
      <c r="CX23" s="211"/>
      <c r="CY23" s="210">
        <f t="shared" si="31"/>
        <v>4.2084821428571431</v>
      </c>
      <c r="CZ23" s="210">
        <f t="shared" si="32"/>
        <v>5.2856249999999996</v>
      </c>
      <c r="DA23" s="210"/>
      <c r="DB23" s="188">
        <f t="shared" si="33"/>
        <v>4.7470535714285713</v>
      </c>
      <c r="DC23" s="266">
        <v>11</v>
      </c>
    </row>
    <row r="24" spans="1:107" ht="14.4" customHeight="1" x14ac:dyDescent="0.3">
      <c r="A24" s="265">
        <v>10</v>
      </c>
      <c r="B24" s="265" t="s">
        <v>250</v>
      </c>
      <c r="C24" s="265" t="s">
        <v>154</v>
      </c>
      <c r="D24" s="265" t="s">
        <v>242</v>
      </c>
      <c r="E24" s="265" t="s">
        <v>128</v>
      </c>
      <c r="F24" s="145">
        <v>6.5</v>
      </c>
      <c r="G24" s="145">
        <v>6.8</v>
      </c>
      <c r="H24" s="145">
        <v>6.2</v>
      </c>
      <c r="I24" s="145">
        <v>6.5</v>
      </c>
      <c r="J24" s="145">
        <v>6.5</v>
      </c>
      <c r="K24" s="145">
        <v>6</v>
      </c>
      <c r="L24" s="165">
        <f t="shared" si="0"/>
        <v>6.416666666666667</v>
      </c>
      <c r="M24" s="145">
        <v>6</v>
      </c>
      <c r="N24" s="145">
        <v>6.5</v>
      </c>
      <c r="O24" s="145">
        <v>6.8</v>
      </c>
      <c r="P24" s="165">
        <f t="shared" si="1"/>
        <v>6.3250000000000002</v>
      </c>
      <c r="Q24" s="145"/>
      <c r="R24" s="165">
        <f>P24-Q24</f>
        <v>6.3250000000000002</v>
      </c>
      <c r="S24" s="145">
        <v>7</v>
      </c>
      <c r="T24" s="145"/>
      <c r="U24" s="165">
        <f t="shared" si="3"/>
        <v>7</v>
      </c>
      <c r="V24" s="21">
        <f t="shared" si="4"/>
        <v>6.4812500000000002</v>
      </c>
      <c r="W24" s="43"/>
      <c r="X24" s="169">
        <v>5.6</v>
      </c>
      <c r="Y24" s="169">
        <v>5.8</v>
      </c>
      <c r="Z24" s="169">
        <v>5.2</v>
      </c>
      <c r="AA24" s="169">
        <v>5.2</v>
      </c>
      <c r="AB24" s="169">
        <v>6.6</v>
      </c>
      <c r="AC24" s="169">
        <v>5.2</v>
      </c>
      <c r="AD24" s="169">
        <v>6.8</v>
      </c>
      <c r="AE24" s="22">
        <f t="shared" si="5"/>
        <v>40.4</v>
      </c>
      <c r="AF24" s="21">
        <f t="shared" si="6"/>
        <v>5.7714285714285714</v>
      </c>
      <c r="AG24" s="43"/>
      <c r="AH24" s="169">
        <v>4</v>
      </c>
      <c r="AI24" s="169">
        <v>5.5</v>
      </c>
      <c r="AJ24" s="169">
        <v>5.5</v>
      </c>
      <c r="AK24" s="169">
        <v>5.5</v>
      </c>
      <c r="AL24" s="169">
        <v>5.5</v>
      </c>
      <c r="AM24" s="169">
        <v>5</v>
      </c>
      <c r="AN24" s="169">
        <v>6</v>
      </c>
      <c r="AO24" s="22">
        <f t="shared" si="7"/>
        <v>37</v>
      </c>
      <c r="AP24" s="21">
        <f t="shared" si="8"/>
        <v>5.2857142857142856</v>
      </c>
      <c r="AQ24" s="43"/>
      <c r="AR24" s="169">
        <v>4.7</v>
      </c>
      <c r="AS24" s="169">
        <v>6</v>
      </c>
      <c r="AT24" s="169">
        <v>6.7</v>
      </c>
      <c r="AU24" s="169">
        <v>6</v>
      </c>
      <c r="AV24" s="169">
        <v>6.2</v>
      </c>
      <c r="AW24" s="169">
        <v>6.2</v>
      </c>
      <c r="AX24" s="169">
        <v>5.5</v>
      </c>
      <c r="AY24" s="22">
        <f t="shared" si="9"/>
        <v>41.3</v>
      </c>
      <c r="AZ24" s="21">
        <f t="shared" si="10"/>
        <v>5.8999999999999995</v>
      </c>
      <c r="BA24" s="207"/>
      <c r="BB24" s="145">
        <v>7</v>
      </c>
      <c r="BC24" s="145">
        <v>6.8</v>
      </c>
      <c r="BD24" s="145">
        <v>6.8</v>
      </c>
      <c r="BE24" s="145">
        <v>6.5</v>
      </c>
      <c r="BF24" s="145">
        <v>7</v>
      </c>
      <c r="BG24" s="145">
        <v>5.5</v>
      </c>
      <c r="BH24" s="165">
        <f t="shared" si="11"/>
        <v>6.6000000000000005</v>
      </c>
      <c r="BI24" s="145">
        <v>7.5</v>
      </c>
      <c r="BJ24" s="145">
        <v>7</v>
      </c>
      <c r="BK24" s="145">
        <v>7</v>
      </c>
      <c r="BL24" s="165">
        <f t="shared" si="12"/>
        <v>7.25</v>
      </c>
      <c r="BM24" s="145"/>
      <c r="BN24" s="165">
        <f t="shared" si="34"/>
        <v>7.25</v>
      </c>
      <c r="BO24" s="145">
        <v>7.5</v>
      </c>
      <c r="BP24" s="145"/>
      <c r="BQ24" s="165">
        <f t="shared" si="13"/>
        <v>7.5</v>
      </c>
      <c r="BR24" s="21">
        <f t="shared" si="14"/>
        <v>6.8975</v>
      </c>
      <c r="BS24" s="27"/>
      <c r="BT24" s="208">
        <v>8</v>
      </c>
      <c r="BU24" s="21">
        <f t="shared" si="15"/>
        <v>8</v>
      </c>
      <c r="BV24" s="209"/>
      <c r="BW24" s="21">
        <f t="shared" si="16"/>
        <v>8</v>
      </c>
      <c r="BX24" s="27"/>
      <c r="BY24" s="169">
        <v>6.7</v>
      </c>
      <c r="BZ24" s="169">
        <v>7</v>
      </c>
      <c r="CA24" s="169">
        <v>6</v>
      </c>
      <c r="CB24" s="169">
        <v>6</v>
      </c>
      <c r="CC24" s="169">
        <v>6</v>
      </c>
      <c r="CD24" s="21">
        <f t="shared" si="17"/>
        <v>6.3900000000000006</v>
      </c>
      <c r="CE24" s="248"/>
      <c r="CF24" s="21">
        <f t="shared" si="18"/>
        <v>6.3900000000000006</v>
      </c>
      <c r="CG24" s="27"/>
      <c r="CH24" s="208">
        <v>7.8</v>
      </c>
      <c r="CI24" s="21">
        <f t="shared" si="19"/>
        <v>7.8</v>
      </c>
      <c r="CJ24" s="209"/>
      <c r="CK24" s="21">
        <f t="shared" si="20"/>
        <v>7.8</v>
      </c>
      <c r="CL24" s="190"/>
      <c r="CM24" s="210">
        <f t="shared" si="21"/>
        <v>6.4812500000000002</v>
      </c>
      <c r="CN24" s="210">
        <f t="shared" si="22"/>
        <v>5.7714285714285714</v>
      </c>
      <c r="CO24" s="210">
        <f t="shared" si="23"/>
        <v>5.2857142857142856</v>
      </c>
      <c r="CP24" s="210">
        <f t="shared" si="24"/>
        <v>5.8999999999999995</v>
      </c>
      <c r="CQ24" s="21">
        <f t="shared" si="25"/>
        <v>5.8595982142857137</v>
      </c>
      <c r="CR24" s="198"/>
      <c r="CS24" s="210">
        <f t="shared" si="26"/>
        <v>6.8975</v>
      </c>
      <c r="CT24" s="210">
        <f t="shared" si="27"/>
        <v>8</v>
      </c>
      <c r="CU24" s="210">
        <f t="shared" si="28"/>
        <v>6.3900000000000006</v>
      </c>
      <c r="CV24" s="210">
        <f t="shared" si="29"/>
        <v>7.8</v>
      </c>
      <c r="CW24" s="21">
        <f t="shared" si="30"/>
        <v>7.2718750000000005</v>
      </c>
      <c r="CX24" s="211"/>
      <c r="CY24" s="210">
        <f t="shared" si="31"/>
        <v>5.8595982142857137</v>
      </c>
      <c r="CZ24" s="210">
        <f t="shared" si="32"/>
        <v>7.2718750000000005</v>
      </c>
      <c r="DA24" s="210"/>
      <c r="DB24" s="188">
        <f t="shared" si="33"/>
        <v>6.5657366071428571</v>
      </c>
      <c r="DC24" s="266" t="s">
        <v>162</v>
      </c>
    </row>
    <row r="25" spans="1:107" ht="14.4" customHeight="1" x14ac:dyDescent="0.3">
      <c r="A25" s="265">
        <v>9</v>
      </c>
      <c r="B25" s="265" t="s">
        <v>251</v>
      </c>
      <c r="C25" s="265" t="s">
        <v>245</v>
      </c>
      <c r="D25" s="265" t="s">
        <v>242</v>
      </c>
      <c r="E25" s="265" t="s">
        <v>128</v>
      </c>
      <c r="F25" s="145">
        <v>6.5</v>
      </c>
      <c r="G25" s="145">
        <v>6.8</v>
      </c>
      <c r="H25" s="145">
        <v>6.2</v>
      </c>
      <c r="I25" s="145">
        <v>6.5</v>
      </c>
      <c r="J25" s="145">
        <v>6.5</v>
      </c>
      <c r="K25" s="145">
        <v>6</v>
      </c>
      <c r="L25" s="165">
        <f t="shared" si="0"/>
        <v>6.416666666666667</v>
      </c>
      <c r="M25" s="145">
        <v>6</v>
      </c>
      <c r="N25" s="145">
        <v>6</v>
      </c>
      <c r="O25" s="145">
        <v>6.8</v>
      </c>
      <c r="P25" s="165">
        <f t="shared" si="1"/>
        <v>6.2</v>
      </c>
      <c r="Q25" s="145">
        <v>2</v>
      </c>
      <c r="R25" s="165">
        <f>P25-Q25</f>
        <v>4.2</v>
      </c>
      <c r="S25" s="145">
        <v>7</v>
      </c>
      <c r="T25" s="145"/>
      <c r="U25" s="165">
        <f t="shared" si="3"/>
        <v>7</v>
      </c>
      <c r="V25" s="21">
        <f t="shared" si="4"/>
        <v>5.95</v>
      </c>
      <c r="W25" s="43"/>
      <c r="X25" s="169">
        <v>4.4000000000000004</v>
      </c>
      <c r="Y25" s="169">
        <v>5.2</v>
      </c>
      <c r="Z25" s="169">
        <v>5.4</v>
      </c>
      <c r="AA25" s="169">
        <v>5.4</v>
      </c>
      <c r="AB25" s="169">
        <v>5.7</v>
      </c>
      <c r="AC25" s="169">
        <v>5.2</v>
      </c>
      <c r="AD25" s="169">
        <v>5.6</v>
      </c>
      <c r="AE25" s="22">
        <f t="shared" si="5"/>
        <v>36.9</v>
      </c>
      <c r="AF25" s="21">
        <f t="shared" si="6"/>
        <v>5.2714285714285714</v>
      </c>
      <c r="AG25" s="43"/>
      <c r="AH25" s="169">
        <v>4.8</v>
      </c>
      <c r="AI25" s="169">
        <v>5</v>
      </c>
      <c r="AJ25" s="169">
        <v>5</v>
      </c>
      <c r="AK25" s="169">
        <v>5</v>
      </c>
      <c r="AL25" s="169">
        <v>5.5</v>
      </c>
      <c r="AM25" s="169">
        <v>5.5</v>
      </c>
      <c r="AN25" s="169">
        <v>5.5</v>
      </c>
      <c r="AO25" s="22">
        <f t="shared" si="7"/>
        <v>36.299999999999997</v>
      </c>
      <c r="AP25" s="21">
        <f t="shared" si="8"/>
        <v>5.1857142857142851</v>
      </c>
      <c r="AQ25" s="43"/>
      <c r="AR25" s="169">
        <v>3</v>
      </c>
      <c r="AS25" s="169">
        <v>5.5</v>
      </c>
      <c r="AT25" s="169">
        <v>6</v>
      </c>
      <c r="AU25" s="169">
        <v>5.7</v>
      </c>
      <c r="AV25" s="169">
        <v>5.7</v>
      </c>
      <c r="AW25" s="169">
        <v>5</v>
      </c>
      <c r="AX25" s="169">
        <v>5.2</v>
      </c>
      <c r="AY25" s="22">
        <f t="shared" si="9"/>
        <v>36.1</v>
      </c>
      <c r="AZ25" s="21">
        <f t="shared" si="10"/>
        <v>5.1571428571428575</v>
      </c>
      <c r="BA25" s="207"/>
      <c r="BB25" s="145">
        <v>6</v>
      </c>
      <c r="BC25" s="145">
        <v>5.5</v>
      </c>
      <c r="BD25" s="145">
        <v>5</v>
      </c>
      <c r="BE25" s="145">
        <v>5</v>
      </c>
      <c r="BF25" s="145">
        <v>5</v>
      </c>
      <c r="BG25" s="145">
        <v>5</v>
      </c>
      <c r="BH25" s="165">
        <f t="shared" si="11"/>
        <v>5.25</v>
      </c>
      <c r="BI25" s="145">
        <v>7</v>
      </c>
      <c r="BJ25" s="145">
        <v>6.5</v>
      </c>
      <c r="BK25" s="145">
        <v>6.5</v>
      </c>
      <c r="BL25" s="165">
        <f t="shared" si="12"/>
        <v>6.75</v>
      </c>
      <c r="BM25" s="145"/>
      <c r="BN25" s="165">
        <f t="shared" si="34"/>
        <v>6.75</v>
      </c>
      <c r="BO25" s="145">
        <v>6</v>
      </c>
      <c r="BP25" s="145"/>
      <c r="BQ25" s="165">
        <f t="shared" si="13"/>
        <v>6</v>
      </c>
      <c r="BR25" s="21">
        <f t="shared" si="14"/>
        <v>5.7375000000000007</v>
      </c>
      <c r="BS25" s="27"/>
      <c r="BT25" s="208">
        <v>6.2</v>
      </c>
      <c r="BU25" s="21">
        <f t="shared" si="15"/>
        <v>6.2</v>
      </c>
      <c r="BV25" s="209"/>
      <c r="BW25" s="21">
        <f t="shared" si="16"/>
        <v>6.2</v>
      </c>
      <c r="BX25" s="27"/>
      <c r="BY25" s="169">
        <v>5</v>
      </c>
      <c r="BZ25" s="169">
        <v>7</v>
      </c>
      <c r="CA25" s="169">
        <v>6</v>
      </c>
      <c r="CB25" s="169">
        <v>4.5</v>
      </c>
      <c r="CC25" s="169">
        <v>4</v>
      </c>
      <c r="CD25" s="21">
        <f t="shared" si="17"/>
        <v>5.45</v>
      </c>
      <c r="CE25" s="248">
        <v>1</v>
      </c>
      <c r="CF25" s="21">
        <f t="shared" si="18"/>
        <v>4.45</v>
      </c>
      <c r="CG25" s="27"/>
      <c r="CH25" s="208">
        <v>6.28</v>
      </c>
      <c r="CI25" s="21">
        <f t="shared" si="19"/>
        <v>6.28</v>
      </c>
      <c r="CJ25" s="209"/>
      <c r="CK25" s="21">
        <f t="shared" si="20"/>
        <v>6.28</v>
      </c>
      <c r="CL25" s="190"/>
      <c r="CM25" s="210">
        <f t="shared" si="21"/>
        <v>5.95</v>
      </c>
      <c r="CN25" s="210">
        <f t="shared" si="22"/>
        <v>5.2714285714285714</v>
      </c>
      <c r="CO25" s="210">
        <f t="shared" si="23"/>
        <v>5.1857142857142851</v>
      </c>
      <c r="CP25" s="210">
        <f t="shared" si="24"/>
        <v>5.1571428571428575</v>
      </c>
      <c r="CQ25" s="21">
        <f t="shared" si="25"/>
        <v>5.3910714285714292</v>
      </c>
      <c r="CR25" s="198"/>
      <c r="CS25" s="210">
        <f t="shared" si="26"/>
        <v>5.7375000000000007</v>
      </c>
      <c r="CT25" s="210">
        <f t="shared" si="27"/>
        <v>6.2</v>
      </c>
      <c r="CU25" s="210">
        <f t="shared" si="28"/>
        <v>4.45</v>
      </c>
      <c r="CV25" s="210">
        <f t="shared" si="29"/>
        <v>6.28</v>
      </c>
      <c r="CW25" s="21">
        <f t="shared" si="30"/>
        <v>5.6668750000000001</v>
      </c>
      <c r="CX25" s="211"/>
      <c r="CY25" s="210">
        <f t="shared" si="31"/>
        <v>5.3910714285714292</v>
      </c>
      <c r="CZ25" s="210">
        <f t="shared" si="32"/>
        <v>5.6668750000000001</v>
      </c>
      <c r="DA25" s="210"/>
      <c r="DB25" s="188">
        <f t="shared" si="33"/>
        <v>5.5289732142857151</v>
      </c>
      <c r="DC25" s="266" t="s">
        <v>162</v>
      </c>
    </row>
  </sheetData>
  <sortState xmlns:xlrd2="http://schemas.microsoft.com/office/spreadsheetml/2017/richdata2" ref="A13:DC23">
    <sortCondition descending="1" ref="DB13:DB23"/>
  </sortState>
  <mergeCells count="5">
    <mergeCell ref="N10:N11"/>
    <mergeCell ref="O10:O11"/>
    <mergeCell ref="BJ10:BJ11"/>
    <mergeCell ref="BK10:BK11"/>
    <mergeCell ref="A3:C3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C4A0-5776-4899-863A-18A4FE08EA45}">
  <sheetPr>
    <pageSetUpPr fitToPage="1"/>
  </sheetPr>
  <dimension ref="A1:CE20"/>
  <sheetViews>
    <sheetView topLeftCell="BG1" workbookViewId="0">
      <selection activeCell="BT20" sqref="BT20:CA20"/>
    </sheetView>
  </sheetViews>
  <sheetFormatPr defaultRowHeight="13.2" x14ac:dyDescent="0.25"/>
  <cols>
    <col min="1" max="1" width="5.6640625" customWidth="1"/>
    <col min="2" max="2" width="20" customWidth="1"/>
    <col min="3" max="3" width="27.5546875" customWidth="1"/>
    <col min="4" max="4" width="23.109375" customWidth="1"/>
    <col min="5" max="5" width="24.5546875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13" max="13" width="10.5546875" customWidth="1"/>
    <col min="23" max="23" width="2.88671875" customWidth="1"/>
    <col min="24" max="24" width="7.5546875" customWidth="1"/>
    <col min="25" max="25" width="10.6640625" customWidth="1"/>
    <col min="26" max="27" width="10.5546875" customWidth="1"/>
    <col min="28" max="28" width="11" customWidth="1"/>
    <col min="30" max="30" width="10.5546875" customWidth="1"/>
    <col min="37" max="37" width="2.88671875" customWidth="1"/>
    <col min="47" max="47" width="2.88671875" customWidth="1"/>
    <col min="52" max="52" width="2.88671875" customWidth="1"/>
    <col min="62" max="62" width="2.88671875" customWidth="1"/>
    <col min="71" max="71" width="2.88671875" customWidth="1"/>
    <col min="72" max="72" width="7.6640625" customWidth="1"/>
    <col min="73" max="73" width="9.6640625" customWidth="1"/>
    <col min="74" max="74" width="9" customWidth="1"/>
    <col min="75" max="75" width="11.44140625" customWidth="1"/>
    <col min="76" max="76" width="2.88671875" customWidth="1"/>
    <col min="77" max="77" width="10" customWidth="1"/>
    <col min="78" max="78" width="2.6640625" customWidth="1"/>
    <col min="80" max="80" width="12.33203125" customWidth="1"/>
    <col min="83" max="83" width="10.5546875" bestFit="1" customWidth="1"/>
  </cols>
  <sheetData>
    <row r="1" spans="1:83" ht="15.6" x14ac:dyDescent="0.3">
      <c r="A1" s="92" t="str">
        <f>'Comp Detail'!A1</f>
        <v>SVG OFFICIAL COMPETITION FEBRUARY 2025</v>
      </c>
      <c r="B1" s="3"/>
      <c r="C1" s="98"/>
      <c r="D1" s="147" t="s">
        <v>72</v>
      </c>
      <c r="E1" s="59" t="s">
        <v>143</v>
      </c>
      <c r="F1" s="1"/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1"/>
      <c r="Y1" s="1"/>
      <c r="Z1" s="1"/>
      <c r="AA1" s="1"/>
      <c r="AB1" s="1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21"/>
      <c r="AW1" s="21"/>
      <c r="AX1" s="21"/>
      <c r="AY1" s="21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180">
        <f ca="1">NOW()</f>
        <v>45711.639191435184</v>
      </c>
    </row>
    <row r="2" spans="1:83" ht="15.6" x14ac:dyDescent="0.3">
      <c r="A2" s="28"/>
      <c r="B2" s="3"/>
      <c r="C2" s="98"/>
      <c r="D2" s="147" t="s">
        <v>73</v>
      </c>
      <c r="E2" t="s">
        <v>114</v>
      </c>
      <c r="F2" s="1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"/>
      <c r="Y2" s="1"/>
      <c r="Z2" s="1"/>
      <c r="AA2" s="1"/>
      <c r="AB2" s="1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21"/>
      <c r="AW2" s="21"/>
      <c r="AX2" s="21"/>
      <c r="AY2" s="21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181">
        <f ca="1">NOW()</f>
        <v>45711.639191435184</v>
      </c>
    </row>
    <row r="3" spans="1:83" ht="15.6" x14ac:dyDescent="0.3">
      <c r="A3" s="387" t="str">
        <f>'Comp Detail'!A3</f>
        <v>FEBRUARY 20th to 23rd</v>
      </c>
      <c r="B3" s="387"/>
      <c r="C3" s="387"/>
      <c r="D3" s="147" t="s">
        <v>74</v>
      </c>
      <c r="E3" s="1" t="s">
        <v>107</v>
      </c>
      <c r="BS3" s="98"/>
      <c r="BT3" s="98"/>
      <c r="BU3" s="98"/>
      <c r="BV3" s="98"/>
      <c r="BW3" s="98"/>
      <c r="BX3" s="98"/>
      <c r="BY3" s="98"/>
      <c r="BZ3" s="98"/>
      <c r="CA3" s="98"/>
      <c r="CB3" s="98"/>
    </row>
    <row r="4" spans="1:83" ht="15.6" x14ac:dyDescent="0.3">
      <c r="A4" s="100"/>
      <c r="B4" s="98"/>
      <c r="C4" s="98"/>
      <c r="D4" s="147"/>
      <c r="BS4" s="98"/>
      <c r="BT4" s="98"/>
      <c r="BU4" s="98"/>
      <c r="BV4" s="98"/>
      <c r="BW4" s="98"/>
      <c r="BX4" s="98"/>
      <c r="BY4" s="98"/>
      <c r="BZ4" s="98"/>
      <c r="CA4" s="98"/>
      <c r="CB4" s="98"/>
    </row>
    <row r="5" spans="1:83" ht="15.6" x14ac:dyDescent="0.3">
      <c r="A5" s="100"/>
      <c r="B5" s="98"/>
      <c r="C5" s="98"/>
      <c r="D5" s="147"/>
      <c r="E5" s="41"/>
      <c r="BS5" s="115"/>
      <c r="BT5" s="98"/>
      <c r="BU5" s="98"/>
      <c r="BV5" s="98"/>
      <c r="BW5" s="98"/>
      <c r="BX5" s="98"/>
      <c r="BY5" s="98"/>
      <c r="BZ5" s="98"/>
      <c r="CA5" s="98"/>
      <c r="CB5" s="98"/>
    </row>
    <row r="6" spans="1:83" ht="15.6" x14ac:dyDescent="0.3">
      <c r="A6" s="100" t="s">
        <v>44</v>
      </c>
      <c r="B6" s="148"/>
      <c r="C6" s="147"/>
      <c r="D6" s="98"/>
      <c r="E6" s="98"/>
      <c r="F6" s="159" t="s">
        <v>70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98"/>
      <c r="X6" s="166" t="s">
        <v>51</v>
      </c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98"/>
      <c r="AL6" s="159" t="s">
        <v>70</v>
      </c>
      <c r="AM6" s="167"/>
      <c r="AN6" s="167"/>
      <c r="AO6" s="167"/>
      <c r="AP6" s="167"/>
      <c r="AQ6" s="167"/>
      <c r="AR6" s="167"/>
      <c r="AS6" s="167"/>
      <c r="AT6" s="167"/>
      <c r="AU6" s="98"/>
      <c r="AV6" s="194" t="s">
        <v>51</v>
      </c>
      <c r="AW6" s="195"/>
      <c r="AX6" s="195"/>
      <c r="AY6" s="195"/>
      <c r="AZ6" s="98"/>
      <c r="BA6" s="159" t="s">
        <v>70</v>
      </c>
      <c r="BB6" s="167"/>
      <c r="BC6" s="167"/>
      <c r="BD6" s="167"/>
      <c r="BE6" s="167"/>
      <c r="BF6" s="167"/>
      <c r="BG6" s="167"/>
      <c r="BH6" s="167"/>
      <c r="BI6" s="167"/>
      <c r="BJ6" s="98"/>
      <c r="BK6" s="194" t="s">
        <v>51</v>
      </c>
      <c r="BL6" s="194"/>
      <c r="BM6" s="170"/>
      <c r="BN6" s="170"/>
      <c r="BO6" s="170"/>
      <c r="BP6" s="170"/>
      <c r="BQ6" s="170"/>
      <c r="BR6" s="170"/>
      <c r="BS6" s="115"/>
      <c r="BT6" s="98"/>
      <c r="BU6" s="98"/>
      <c r="BV6" s="98"/>
      <c r="BW6" s="98"/>
      <c r="BX6" s="98"/>
      <c r="BY6" s="98"/>
      <c r="BZ6" s="98"/>
      <c r="CA6" s="98"/>
      <c r="CB6" s="98"/>
    </row>
    <row r="7" spans="1:83" ht="15.6" x14ac:dyDescent="0.3">
      <c r="A7" s="100" t="s">
        <v>75</v>
      </c>
      <c r="B7" s="184">
        <v>4</v>
      </c>
      <c r="C7" s="98"/>
      <c r="D7" s="98"/>
      <c r="E7" s="98"/>
      <c r="F7" s="148" t="s">
        <v>47</v>
      </c>
      <c r="G7" s="98" t="str">
        <f>E1</f>
        <v>Robyn Bruderer</v>
      </c>
      <c r="H7" s="98"/>
      <c r="I7" s="98"/>
      <c r="J7" s="98"/>
      <c r="K7" s="98"/>
      <c r="P7" s="148"/>
      <c r="Q7" s="148"/>
      <c r="R7" s="148"/>
      <c r="S7" s="98"/>
      <c r="T7" s="98"/>
      <c r="U7" s="98"/>
      <c r="V7" s="98"/>
      <c r="W7" s="148"/>
      <c r="X7" s="148"/>
      <c r="Y7" s="98"/>
      <c r="Z7" s="98"/>
      <c r="AA7" s="98"/>
      <c r="AB7" s="98"/>
      <c r="AD7" s="148"/>
      <c r="AE7" s="148"/>
      <c r="AF7" s="148"/>
      <c r="AG7" s="98"/>
      <c r="AH7" s="98"/>
      <c r="AI7" s="98"/>
      <c r="AJ7" s="98"/>
      <c r="AK7" s="98"/>
      <c r="AL7" s="148" t="s">
        <v>46</v>
      </c>
      <c r="AM7" s="98" t="str">
        <f>E2</f>
        <v>Juan Manuel Cardaci</v>
      </c>
      <c r="AN7" s="98"/>
      <c r="AO7" s="98"/>
      <c r="AP7" s="98"/>
      <c r="AQ7" s="98"/>
      <c r="AR7" s="98"/>
      <c r="AS7" s="98"/>
      <c r="AT7" s="98"/>
      <c r="AU7" s="98"/>
      <c r="AV7" s="188"/>
      <c r="AW7" s="21"/>
      <c r="AX7" s="21"/>
      <c r="AY7" s="21"/>
      <c r="AZ7" s="98"/>
      <c r="BA7" s="148" t="s">
        <v>48</v>
      </c>
      <c r="BB7" s="98" t="str">
        <f>E3</f>
        <v>Darryn Fedrick</v>
      </c>
      <c r="BC7" s="98"/>
      <c r="BD7" s="98"/>
      <c r="BE7" s="98"/>
      <c r="BF7" s="98"/>
      <c r="BG7" s="98"/>
      <c r="BH7" s="98"/>
      <c r="BI7" s="98"/>
      <c r="BJ7" s="98"/>
      <c r="BK7" s="148"/>
      <c r="BL7" s="148"/>
      <c r="BM7" s="98"/>
      <c r="BN7" s="98"/>
      <c r="BO7" s="98"/>
      <c r="BP7" s="98"/>
      <c r="BQ7" s="148"/>
      <c r="BR7" s="148"/>
      <c r="BS7" s="239"/>
      <c r="BT7" s="197"/>
      <c r="BU7" s="197"/>
      <c r="BV7" s="197"/>
      <c r="BW7" s="148" t="s">
        <v>12</v>
      </c>
      <c r="BX7" s="98"/>
      <c r="BY7" s="98"/>
      <c r="BZ7" s="98"/>
      <c r="CA7" s="98"/>
      <c r="CB7" s="98"/>
    </row>
    <row r="8" spans="1:83" ht="14.4" x14ac:dyDescent="0.3">
      <c r="A8" s="217"/>
      <c r="C8" s="98"/>
      <c r="D8" s="98"/>
      <c r="E8" s="98"/>
      <c r="F8" s="148" t="s">
        <v>26</v>
      </c>
      <c r="G8" s="98"/>
      <c r="H8" s="98"/>
      <c r="I8" s="98"/>
      <c r="J8" s="98"/>
      <c r="K8" s="98"/>
      <c r="P8" s="98"/>
      <c r="Q8" s="98"/>
      <c r="R8" s="98"/>
      <c r="S8" s="98"/>
      <c r="T8" s="98"/>
      <c r="U8" s="98"/>
      <c r="V8" s="98"/>
      <c r="W8" s="98"/>
      <c r="X8" s="148" t="s">
        <v>26</v>
      </c>
      <c r="Y8" s="98"/>
      <c r="Z8" s="98"/>
      <c r="AA8" s="98"/>
      <c r="AB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W8" s="21"/>
      <c r="AX8" s="21"/>
      <c r="AY8" s="21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239"/>
      <c r="BT8" s="197"/>
      <c r="BU8" s="197"/>
      <c r="BV8" s="197"/>
      <c r="BW8" s="98"/>
      <c r="BX8" s="98"/>
      <c r="BY8" s="98"/>
      <c r="BZ8" s="98"/>
      <c r="CA8" s="98"/>
      <c r="CB8" s="98"/>
    </row>
    <row r="9" spans="1:83" ht="14.4" x14ac:dyDescent="0.3">
      <c r="A9" s="98"/>
      <c r="B9" s="98"/>
      <c r="C9" s="98"/>
      <c r="D9" s="98"/>
      <c r="E9" s="98"/>
      <c r="F9" s="148" t="s">
        <v>1</v>
      </c>
      <c r="G9" s="98"/>
      <c r="H9" s="98"/>
      <c r="I9" s="98"/>
      <c r="J9" s="98"/>
      <c r="K9" s="98"/>
      <c r="L9" s="160" t="s">
        <v>1</v>
      </c>
      <c r="M9" s="161"/>
      <c r="N9" s="385" t="s">
        <v>101</v>
      </c>
      <c r="O9" s="384" t="s">
        <v>102</v>
      </c>
      <c r="P9" s="161"/>
      <c r="Q9" s="161"/>
      <c r="R9" s="161" t="s">
        <v>2</v>
      </c>
      <c r="T9" s="161"/>
      <c r="U9" s="161" t="s">
        <v>3</v>
      </c>
      <c r="V9" s="161" t="s">
        <v>76</v>
      </c>
      <c r="W9" s="119"/>
      <c r="X9" s="148" t="s">
        <v>1</v>
      </c>
      <c r="Y9" s="98"/>
      <c r="AB9" s="98"/>
      <c r="AC9" s="160" t="s">
        <v>1</v>
      </c>
      <c r="AD9" s="119" t="s">
        <v>2</v>
      </c>
      <c r="AE9" s="161"/>
      <c r="AF9" s="161" t="s">
        <v>2</v>
      </c>
      <c r="AG9" s="361" t="s">
        <v>3</v>
      </c>
      <c r="AH9" s="161"/>
      <c r="AI9" s="161" t="s">
        <v>3</v>
      </c>
      <c r="AJ9" s="161" t="s">
        <v>76</v>
      </c>
      <c r="AK9" s="119"/>
      <c r="AL9" s="98"/>
      <c r="AM9" s="98"/>
      <c r="AN9" s="98"/>
      <c r="AO9" s="98"/>
      <c r="AP9" s="98"/>
      <c r="AQ9" s="98"/>
      <c r="AR9" s="98"/>
      <c r="AS9" s="98"/>
      <c r="AT9" s="98"/>
      <c r="AU9" s="119"/>
      <c r="AV9" s="188"/>
      <c r="AW9" s="21"/>
      <c r="AX9" s="21" t="s">
        <v>10</v>
      </c>
      <c r="AY9" s="21" t="s">
        <v>13</v>
      </c>
      <c r="AZ9" s="119"/>
      <c r="BA9" s="98"/>
      <c r="BB9" s="98"/>
      <c r="BC9" s="98"/>
      <c r="BD9" s="98"/>
      <c r="BE9" s="98"/>
      <c r="BF9" s="98"/>
      <c r="BG9" s="98"/>
      <c r="BH9" s="98"/>
      <c r="BI9" s="98"/>
      <c r="BJ9" s="119"/>
      <c r="BK9" s="98" t="s">
        <v>14</v>
      </c>
      <c r="BL9" s="98"/>
      <c r="BM9" s="98"/>
      <c r="BN9" s="98"/>
      <c r="BO9" s="98"/>
      <c r="BP9" s="98"/>
      <c r="BQ9" s="98"/>
      <c r="BR9" s="119" t="s">
        <v>14</v>
      </c>
      <c r="BS9" s="239"/>
      <c r="BT9" s="197"/>
      <c r="BU9" s="197"/>
      <c r="BV9" s="197"/>
      <c r="BW9" s="161" t="s">
        <v>50</v>
      </c>
      <c r="BX9" s="98"/>
      <c r="BY9" s="161" t="s">
        <v>51</v>
      </c>
      <c r="BZ9" s="213"/>
      <c r="CA9" s="193" t="s">
        <v>52</v>
      </c>
      <c r="CB9" s="164"/>
    </row>
    <row r="10" spans="1:83" ht="14.4" x14ac:dyDescent="0.3">
      <c r="A10" s="150" t="s">
        <v>24</v>
      </c>
      <c r="B10" s="150" t="s">
        <v>25</v>
      </c>
      <c r="C10" s="150" t="s">
        <v>26</v>
      </c>
      <c r="D10" s="150" t="s">
        <v>27</v>
      </c>
      <c r="E10" s="150" t="s">
        <v>28</v>
      </c>
      <c r="F10" s="150" t="s">
        <v>77</v>
      </c>
      <c r="G10" s="150" t="s">
        <v>78</v>
      </c>
      <c r="H10" s="150" t="s">
        <v>79</v>
      </c>
      <c r="I10" s="150" t="s">
        <v>80</v>
      </c>
      <c r="J10" s="150" t="s">
        <v>81</v>
      </c>
      <c r="K10" s="150" t="s">
        <v>82</v>
      </c>
      <c r="L10" s="162" t="s">
        <v>34</v>
      </c>
      <c r="M10" s="144" t="s">
        <v>100</v>
      </c>
      <c r="N10" s="385"/>
      <c r="O10" s="385"/>
      <c r="P10" s="144" t="s">
        <v>2</v>
      </c>
      <c r="Q10" s="144" t="s">
        <v>83</v>
      </c>
      <c r="R10" s="162" t="s">
        <v>34</v>
      </c>
      <c r="S10" s="163" t="s">
        <v>3</v>
      </c>
      <c r="T10" s="144" t="s">
        <v>83</v>
      </c>
      <c r="U10" s="162" t="s">
        <v>34</v>
      </c>
      <c r="V10" s="162" t="s">
        <v>34</v>
      </c>
      <c r="W10" s="168"/>
      <c r="X10" s="150" t="s">
        <v>77</v>
      </c>
      <c r="Y10" s="150" t="s">
        <v>78</v>
      </c>
      <c r="Z10" s="150" t="s">
        <v>79</v>
      </c>
      <c r="AA10" s="150" t="s">
        <v>217</v>
      </c>
      <c r="AB10" s="150" t="s">
        <v>81</v>
      </c>
      <c r="AC10" s="162" t="s">
        <v>34</v>
      </c>
      <c r="AD10" s="144" t="s">
        <v>218</v>
      </c>
      <c r="AE10" s="144" t="s">
        <v>83</v>
      </c>
      <c r="AF10" s="162" t="s">
        <v>34</v>
      </c>
      <c r="AG10" s="360" t="s">
        <v>219</v>
      </c>
      <c r="AH10" s="144" t="s">
        <v>83</v>
      </c>
      <c r="AI10" s="162" t="s">
        <v>34</v>
      </c>
      <c r="AJ10" s="162" t="s">
        <v>34</v>
      </c>
      <c r="AK10" s="168"/>
      <c r="AL10" s="120" t="s">
        <v>29</v>
      </c>
      <c r="AM10" s="120" t="s">
        <v>30</v>
      </c>
      <c r="AN10" s="120" t="s">
        <v>42</v>
      </c>
      <c r="AO10" s="120" t="s">
        <v>39</v>
      </c>
      <c r="AP10" s="120" t="s">
        <v>88</v>
      </c>
      <c r="AQ10" s="120" t="s">
        <v>43</v>
      </c>
      <c r="AR10" s="120" t="s">
        <v>89</v>
      </c>
      <c r="AS10" s="120" t="s">
        <v>38</v>
      </c>
      <c r="AT10" s="120" t="s">
        <v>37</v>
      </c>
      <c r="AU10" s="168"/>
      <c r="AV10" s="189" t="s">
        <v>36</v>
      </c>
      <c r="AW10" s="189" t="s">
        <v>13</v>
      </c>
      <c r="AX10" s="189" t="s">
        <v>9</v>
      </c>
      <c r="AY10" s="189" t="s">
        <v>15</v>
      </c>
      <c r="AZ10" s="168"/>
      <c r="BA10" s="120" t="s">
        <v>29</v>
      </c>
      <c r="BB10" s="120" t="s">
        <v>30</v>
      </c>
      <c r="BC10" s="120" t="s">
        <v>42</v>
      </c>
      <c r="BD10" s="120" t="s">
        <v>39</v>
      </c>
      <c r="BE10" s="120" t="s">
        <v>88</v>
      </c>
      <c r="BF10" s="120" t="s">
        <v>43</v>
      </c>
      <c r="BG10" s="120" t="s">
        <v>89</v>
      </c>
      <c r="BH10" s="120" t="s">
        <v>38</v>
      </c>
      <c r="BI10" s="120" t="s">
        <v>37</v>
      </c>
      <c r="BJ10" s="168"/>
      <c r="BK10" s="144" t="s">
        <v>94</v>
      </c>
      <c r="BL10" s="144" t="s">
        <v>4</v>
      </c>
      <c r="BM10" s="144" t="s">
        <v>5</v>
      </c>
      <c r="BN10" s="144" t="s">
        <v>6</v>
      </c>
      <c r="BO10" s="144" t="s">
        <v>7</v>
      </c>
      <c r="BP10" s="144" t="s">
        <v>33</v>
      </c>
      <c r="BQ10" s="120" t="s">
        <v>21</v>
      </c>
      <c r="BR10" s="120" t="s">
        <v>15</v>
      </c>
      <c r="BS10" s="240"/>
      <c r="BT10" s="202" t="s">
        <v>66</v>
      </c>
      <c r="BU10" s="202" t="s">
        <v>67</v>
      </c>
      <c r="BV10" s="202" t="s">
        <v>68</v>
      </c>
      <c r="BW10" s="186" t="s">
        <v>32</v>
      </c>
      <c r="BX10" s="120"/>
      <c r="BY10" s="186" t="s">
        <v>32</v>
      </c>
      <c r="BZ10" s="214"/>
      <c r="CA10" s="162" t="s">
        <v>32</v>
      </c>
      <c r="CB10" s="162" t="s">
        <v>35</v>
      </c>
    </row>
    <row r="11" spans="1:83" ht="14.4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8"/>
      <c r="X11" s="41"/>
      <c r="Y11" s="41"/>
      <c r="Z11" s="41"/>
      <c r="AA11" s="41"/>
      <c r="AB11" s="41"/>
      <c r="AC11" s="164"/>
      <c r="AD11" s="164"/>
      <c r="AE11" s="164"/>
      <c r="AF11" s="164"/>
      <c r="AG11" s="164"/>
      <c r="AH11" s="164"/>
      <c r="AI11" s="164"/>
      <c r="AJ11" s="164"/>
      <c r="AK11" s="168"/>
      <c r="AL11" s="119"/>
      <c r="AM11" s="119"/>
      <c r="AN11" s="119"/>
      <c r="AO11" s="119"/>
      <c r="AP11" s="119"/>
      <c r="AQ11" s="119"/>
      <c r="AR11" s="119"/>
      <c r="AS11" s="119"/>
      <c r="AT11" s="119"/>
      <c r="AU11" s="168"/>
      <c r="AV11" s="204"/>
      <c r="AW11" s="204"/>
      <c r="AX11" s="204"/>
      <c r="AY11" s="204"/>
      <c r="AZ11" s="168"/>
      <c r="BA11" s="119"/>
      <c r="BB11" s="119"/>
      <c r="BC11" s="119"/>
      <c r="BD11" s="119"/>
      <c r="BE11" s="119"/>
      <c r="BF11" s="119"/>
      <c r="BG11" s="119"/>
      <c r="BH11" s="119"/>
      <c r="BI11" s="119"/>
      <c r="BJ11" s="168"/>
      <c r="BK11" s="164"/>
      <c r="BL11" s="164"/>
      <c r="BM11" s="164"/>
      <c r="BN11" s="164"/>
      <c r="BO11" s="164"/>
      <c r="BP11" s="164"/>
      <c r="BQ11" s="119"/>
      <c r="BR11" s="119"/>
      <c r="BS11" s="240"/>
      <c r="BT11" s="205"/>
      <c r="BU11" s="205"/>
      <c r="BV11" s="205"/>
      <c r="BW11" s="161"/>
      <c r="BX11" s="119"/>
      <c r="BY11" s="161"/>
      <c r="BZ11" s="215"/>
      <c r="CA11" s="193"/>
      <c r="CB11" s="193"/>
      <c r="CE11" s="216"/>
    </row>
    <row r="12" spans="1:83" ht="15.6" x14ac:dyDescent="0.3">
      <c r="A12" s="265">
        <v>43</v>
      </c>
      <c r="B12" s="265" t="s">
        <v>151</v>
      </c>
      <c r="C12" s="265" t="s">
        <v>112</v>
      </c>
      <c r="D12" s="265" t="s">
        <v>113</v>
      </c>
      <c r="E12" s="265" t="s">
        <v>152</v>
      </c>
      <c r="F12" s="145">
        <v>6.8</v>
      </c>
      <c r="G12" s="145">
        <v>6</v>
      </c>
      <c r="H12" s="145">
        <v>5.5</v>
      </c>
      <c r="I12" s="145">
        <v>5.5</v>
      </c>
      <c r="J12" s="145">
        <v>5</v>
      </c>
      <c r="K12" s="145">
        <v>4.8</v>
      </c>
      <c r="L12" s="165">
        <f>SUM(F12:K12)/6</f>
        <v>5.6000000000000005</v>
      </c>
      <c r="M12" s="145">
        <v>5.5</v>
      </c>
      <c r="N12" s="145">
        <v>5.3</v>
      </c>
      <c r="O12" s="145">
        <v>5</v>
      </c>
      <c r="P12" s="165">
        <f>((M12*0.5)+(N12*0.25)+(O12*0.25))</f>
        <v>5.3250000000000002</v>
      </c>
      <c r="Q12" s="145"/>
      <c r="R12" s="165">
        <f>P12-Q12</f>
        <v>5.3250000000000002</v>
      </c>
      <c r="S12" s="145">
        <v>5</v>
      </c>
      <c r="T12" s="145">
        <v>0.5</v>
      </c>
      <c r="U12" s="165">
        <f>S12-T12</f>
        <v>4.5</v>
      </c>
      <c r="V12" s="21">
        <f>SUM((L12*0.6),(R12*0.25),(U12*0.15))</f>
        <v>5.36625</v>
      </c>
      <c r="W12" s="43"/>
      <c r="X12" s="145">
        <v>5.7</v>
      </c>
      <c r="Y12" s="145">
        <v>5.3</v>
      </c>
      <c r="Z12" s="145">
        <v>5</v>
      </c>
      <c r="AA12" s="145">
        <v>5</v>
      </c>
      <c r="AB12" s="145">
        <v>5</v>
      </c>
      <c r="AC12" s="165">
        <f>(X12+Y12+Z12+AA12+AB12)/5</f>
        <v>5.2</v>
      </c>
      <c r="AD12" s="145">
        <v>5.8</v>
      </c>
      <c r="AE12" s="145"/>
      <c r="AF12" s="165">
        <f>AD12-AE12</f>
        <v>5.8</v>
      </c>
      <c r="AG12" s="145">
        <v>5.7</v>
      </c>
      <c r="AH12" s="145">
        <v>0.5</v>
      </c>
      <c r="AI12" s="165">
        <f>AG12-AH12</f>
        <v>5.2</v>
      </c>
      <c r="AJ12" s="21">
        <f>((AC12*0.5)+(AF12*0.3)+(AI12*0.2))</f>
        <v>5.38</v>
      </c>
      <c r="AK12" s="43"/>
      <c r="AL12" s="169">
        <v>3.2</v>
      </c>
      <c r="AM12" s="169">
        <v>6.8</v>
      </c>
      <c r="AN12" s="169">
        <v>7.2</v>
      </c>
      <c r="AO12" s="169">
        <v>3.9</v>
      </c>
      <c r="AP12" s="169">
        <v>6.6</v>
      </c>
      <c r="AQ12" s="169">
        <v>6</v>
      </c>
      <c r="AR12" s="169">
        <v>6.2</v>
      </c>
      <c r="AS12" s="22">
        <f>SUM(AL12:AR12)</f>
        <v>39.9</v>
      </c>
      <c r="AT12" s="21">
        <f>AS12/7</f>
        <v>5.7</v>
      </c>
      <c r="AU12" s="43"/>
      <c r="AV12" s="208">
        <v>8.75</v>
      </c>
      <c r="AW12" s="21">
        <f>AV12</f>
        <v>8.75</v>
      </c>
      <c r="AX12" s="209"/>
      <c r="AY12" s="21">
        <f>SUM(AW12-AX12)</f>
        <v>8.75</v>
      </c>
      <c r="AZ12" s="43"/>
      <c r="BA12" s="169">
        <v>4.4000000000000004</v>
      </c>
      <c r="BB12" s="169">
        <v>5.5</v>
      </c>
      <c r="BC12" s="169">
        <v>5</v>
      </c>
      <c r="BD12" s="169">
        <v>5.6</v>
      </c>
      <c r="BE12" s="169">
        <v>6</v>
      </c>
      <c r="BF12" s="169">
        <v>5.5</v>
      </c>
      <c r="BG12" s="169">
        <v>5.8</v>
      </c>
      <c r="BH12" s="22">
        <f>SUM(BA12:BG12)</f>
        <v>37.799999999999997</v>
      </c>
      <c r="BI12" s="21">
        <f>BH12/7</f>
        <v>5.3999999999999995</v>
      </c>
      <c r="BJ12" s="43"/>
      <c r="BK12" s="169">
        <v>6.2</v>
      </c>
      <c r="BL12" s="169">
        <v>6</v>
      </c>
      <c r="BM12" s="169">
        <v>5.2</v>
      </c>
      <c r="BN12" s="169">
        <v>5.8</v>
      </c>
      <c r="BO12" s="169">
        <v>5.2</v>
      </c>
      <c r="BP12" s="21">
        <f>SUM((BK12*0.2),(BL12*0.25),(BM12*0.2),(BN12*0.2),(BO12*0.15))</f>
        <v>5.7200000000000006</v>
      </c>
      <c r="BQ12" s="174"/>
      <c r="BR12" s="21">
        <f>BP12-BQ12</f>
        <v>5.7200000000000006</v>
      </c>
      <c r="BS12" s="241"/>
      <c r="BT12" s="210">
        <f>(V12+AJ12)/2</f>
        <v>5.3731249999999999</v>
      </c>
      <c r="BU12" s="210">
        <f>(AT12+AY12)/2</f>
        <v>7.2249999999999996</v>
      </c>
      <c r="BV12" s="210">
        <f>(BI12+BR12)/2</f>
        <v>5.5600000000000005</v>
      </c>
      <c r="BW12" s="21">
        <f>SUM((V12*0.25)+(AT12*0.375)+(BI12*0.375))</f>
        <v>5.5040624999999999</v>
      </c>
      <c r="BX12" s="98"/>
      <c r="BY12" s="21">
        <f>SUM((AJ12*0.25)+(AY12*0.5)+(BR12*0.25))</f>
        <v>7.15</v>
      </c>
      <c r="BZ12" s="213"/>
      <c r="CA12" s="188">
        <f>AVERAGE(BW12:BY12)</f>
        <v>6.3270312500000001</v>
      </c>
      <c r="CB12" s="212">
        <v>1</v>
      </c>
    </row>
    <row r="13" spans="1:83" ht="15.6" x14ac:dyDescent="0.3">
      <c r="A13" s="265">
        <v>61</v>
      </c>
      <c r="B13" s="265" t="s">
        <v>155</v>
      </c>
      <c r="C13" s="265" t="s">
        <v>145</v>
      </c>
      <c r="D13" s="265" t="s">
        <v>137</v>
      </c>
      <c r="E13" s="265" t="s">
        <v>142</v>
      </c>
      <c r="F13" s="145">
        <v>6.5</v>
      </c>
      <c r="G13" s="145">
        <v>5.3</v>
      </c>
      <c r="H13" s="145">
        <v>6</v>
      </c>
      <c r="I13" s="145">
        <v>6.3</v>
      </c>
      <c r="J13" s="145">
        <v>6</v>
      </c>
      <c r="K13" s="145">
        <v>5</v>
      </c>
      <c r="L13" s="165">
        <f>SUM(F13:K13)/6</f>
        <v>5.8500000000000005</v>
      </c>
      <c r="M13" s="145">
        <v>6.2</v>
      </c>
      <c r="N13" s="145">
        <v>6.5</v>
      </c>
      <c r="O13" s="145">
        <v>5.8</v>
      </c>
      <c r="P13" s="165">
        <f>((M13*0.5)+(N13*0.25)+(O13*0.25))</f>
        <v>6.1749999999999998</v>
      </c>
      <c r="Q13" s="145"/>
      <c r="R13" s="165">
        <f>P13-Q13</f>
        <v>6.1749999999999998</v>
      </c>
      <c r="S13" s="145">
        <v>6.3</v>
      </c>
      <c r="T13" s="145"/>
      <c r="U13" s="165">
        <f>S13-T13</f>
        <v>6.3</v>
      </c>
      <c r="V13" s="21">
        <f>SUM((L13*0.6),(R13*0.25),(U13*0.15))</f>
        <v>5.9987500000000002</v>
      </c>
      <c r="W13" s="43"/>
      <c r="X13" s="145">
        <v>5</v>
      </c>
      <c r="Y13" s="145">
        <v>5</v>
      </c>
      <c r="Z13" s="145">
        <v>5.2</v>
      </c>
      <c r="AA13" s="145">
        <v>4.8</v>
      </c>
      <c r="AB13" s="145">
        <v>5</v>
      </c>
      <c r="AC13" s="165">
        <f>(X13+Y13+Z13+AA13+AB13)/5</f>
        <v>5</v>
      </c>
      <c r="AD13" s="145">
        <v>6</v>
      </c>
      <c r="AE13" s="145"/>
      <c r="AF13" s="165">
        <f>AD13-AE13</f>
        <v>6</v>
      </c>
      <c r="AG13" s="145">
        <v>5.7</v>
      </c>
      <c r="AH13" s="145"/>
      <c r="AI13" s="165">
        <f>AG13-AH13</f>
        <v>5.7</v>
      </c>
      <c r="AJ13" s="21">
        <f>((AC13*0.5)+(AF13*0.3)+(AI13*0.2))</f>
        <v>5.4399999999999995</v>
      </c>
      <c r="AK13" s="43"/>
      <c r="AL13" s="169">
        <v>3.1</v>
      </c>
      <c r="AM13" s="169">
        <v>5.9</v>
      </c>
      <c r="AN13" s="169">
        <v>3.9</v>
      </c>
      <c r="AO13" s="169">
        <v>5.8</v>
      </c>
      <c r="AP13" s="169">
        <v>5.9</v>
      </c>
      <c r="AQ13" s="169">
        <v>4</v>
      </c>
      <c r="AR13" s="169">
        <v>5.2</v>
      </c>
      <c r="AS13" s="22">
        <f>SUM(AL13:AR13)</f>
        <v>33.800000000000004</v>
      </c>
      <c r="AT13" s="21">
        <f>AS13/7</f>
        <v>4.8285714285714292</v>
      </c>
      <c r="AU13" s="43"/>
      <c r="AV13" s="208">
        <v>9</v>
      </c>
      <c r="AW13" s="21">
        <f>AV13</f>
        <v>9</v>
      </c>
      <c r="AX13" s="209"/>
      <c r="AY13" s="21">
        <f>SUM(AW13-AX13)</f>
        <v>9</v>
      </c>
      <c r="AZ13" s="43"/>
      <c r="BA13" s="169">
        <v>5</v>
      </c>
      <c r="BB13" s="169">
        <v>5.6</v>
      </c>
      <c r="BC13" s="169">
        <v>5.2</v>
      </c>
      <c r="BD13" s="169">
        <v>5.8</v>
      </c>
      <c r="BE13" s="169">
        <v>5.4</v>
      </c>
      <c r="BF13" s="169">
        <v>5</v>
      </c>
      <c r="BG13" s="169">
        <v>5.4</v>
      </c>
      <c r="BH13" s="22">
        <f>SUM(BA13:BG13)</f>
        <v>37.4</v>
      </c>
      <c r="BI13" s="21">
        <f>BH13/7</f>
        <v>5.3428571428571425</v>
      </c>
      <c r="BJ13" s="43"/>
      <c r="BK13" s="169">
        <v>6.2</v>
      </c>
      <c r="BL13" s="169">
        <v>4.8</v>
      </c>
      <c r="BM13" s="169">
        <v>5.8</v>
      </c>
      <c r="BN13" s="169">
        <v>5.6</v>
      </c>
      <c r="BO13" s="169">
        <v>5.2</v>
      </c>
      <c r="BP13" s="21">
        <f>SUM((BK13*0.2),(BL13*0.25),(BM13*0.2),(BN13*0.2),(BO13*0.15))</f>
        <v>5.5000000000000009</v>
      </c>
      <c r="BQ13" s="174"/>
      <c r="BR13" s="21">
        <f>BP13-BQ13</f>
        <v>5.5000000000000009</v>
      </c>
      <c r="BS13" s="241"/>
      <c r="BT13" s="210">
        <f>(V13+AJ13)/2</f>
        <v>5.7193749999999994</v>
      </c>
      <c r="BU13" s="210">
        <f>(AT13+AY13)/2</f>
        <v>6.9142857142857146</v>
      </c>
      <c r="BV13" s="210">
        <f>(BI13+BR13)/2</f>
        <v>5.4214285714285717</v>
      </c>
      <c r="BW13" s="21">
        <f>SUM((V13*0.25)+(AT13*0.375)+(BI13*0.375))</f>
        <v>5.3139732142857152</v>
      </c>
      <c r="BX13" s="98"/>
      <c r="BY13" s="21">
        <f>SUM((AJ13*0.25)+(AY13*0.5)+(BR13*0.25))</f>
        <v>7.2349999999999994</v>
      </c>
      <c r="BZ13" s="213"/>
      <c r="CA13" s="188">
        <f>AVERAGE(BW13:BY13)</f>
        <v>6.2744866071428573</v>
      </c>
      <c r="CB13" s="212">
        <v>2</v>
      </c>
    </row>
    <row r="14" spans="1:83" ht="15.6" x14ac:dyDescent="0.3">
      <c r="A14" s="265">
        <v>66</v>
      </c>
      <c r="B14" s="265" t="s">
        <v>161</v>
      </c>
      <c r="C14" s="265" t="s">
        <v>132</v>
      </c>
      <c r="D14" s="265" t="s">
        <v>133</v>
      </c>
      <c r="E14" s="265" t="s">
        <v>142</v>
      </c>
      <c r="F14" s="145">
        <v>6.3</v>
      </c>
      <c r="G14" s="145">
        <v>5.5</v>
      </c>
      <c r="H14" s="145">
        <v>4.8</v>
      </c>
      <c r="I14" s="145">
        <v>6</v>
      </c>
      <c r="J14" s="145">
        <v>5</v>
      </c>
      <c r="K14" s="145">
        <v>4.8</v>
      </c>
      <c r="L14" s="165">
        <f>SUM(F14:K14)/6</f>
        <v>5.3999999999999995</v>
      </c>
      <c r="M14" s="145">
        <v>5.9</v>
      </c>
      <c r="N14" s="145">
        <v>5.3</v>
      </c>
      <c r="O14" s="145">
        <v>5.3</v>
      </c>
      <c r="P14" s="165">
        <f>((M14*0.5)+(N14*0.25)+(O14*0.25))</f>
        <v>5.6000000000000005</v>
      </c>
      <c r="Q14" s="145"/>
      <c r="R14" s="165">
        <f>P14-Q14</f>
        <v>5.6000000000000005</v>
      </c>
      <c r="S14" s="145">
        <v>6</v>
      </c>
      <c r="T14" s="145"/>
      <c r="U14" s="165">
        <f>S14-T14</f>
        <v>6</v>
      </c>
      <c r="V14" s="21">
        <f>SUM((L14*0.6),(R14*0.25),(U14*0.15))</f>
        <v>5.5399999999999991</v>
      </c>
      <c r="W14" s="43"/>
      <c r="X14" s="145">
        <v>6</v>
      </c>
      <c r="Y14" s="145">
        <v>6</v>
      </c>
      <c r="Z14" s="145">
        <v>5</v>
      </c>
      <c r="AA14" s="145">
        <v>6</v>
      </c>
      <c r="AB14" s="145">
        <v>5.3</v>
      </c>
      <c r="AC14" s="165">
        <f>(X14+Y14+Z14+AA14+AB14)/5</f>
        <v>5.66</v>
      </c>
      <c r="AD14" s="145">
        <v>5.8</v>
      </c>
      <c r="AE14" s="145"/>
      <c r="AF14" s="165">
        <f>AD14-AE14</f>
        <v>5.8</v>
      </c>
      <c r="AG14" s="145">
        <v>6.2</v>
      </c>
      <c r="AH14" s="145"/>
      <c r="AI14" s="165">
        <f>AG14-AH14</f>
        <v>6.2</v>
      </c>
      <c r="AJ14" s="21">
        <f>((AC14*0.5)+(AF14*0.3)+(AI14*0.2))</f>
        <v>5.8100000000000005</v>
      </c>
      <c r="AK14" s="43"/>
      <c r="AL14" s="169">
        <v>3.4</v>
      </c>
      <c r="AM14" s="169">
        <v>6</v>
      </c>
      <c r="AN14" s="169">
        <v>3.9</v>
      </c>
      <c r="AO14" s="169">
        <v>6</v>
      </c>
      <c r="AP14" s="169">
        <v>4.4000000000000004</v>
      </c>
      <c r="AQ14" s="169">
        <v>3.9</v>
      </c>
      <c r="AR14" s="169">
        <v>6.4</v>
      </c>
      <c r="AS14" s="22">
        <f>SUM(AL14:AR14)</f>
        <v>34</v>
      </c>
      <c r="AT14" s="21">
        <f>AS14/7</f>
        <v>4.8571428571428568</v>
      </c>
      <c r="AU14" s="43"/>
      <c r="AV14" s="208">
        <v>8.6</v>
      </c>
      <c r="AW14" s="21">
        <f>AV14</f>
        <v>8.6</v>
      </c>
      <c r="AX14" s="209"/>
      <c r="AY14" s="21">
        <f>SUM(AW14-AX14)</f>
        <v>8.6</v>
      </c>
      <c r="AZ14" s="43"/>
      <c r="BA14" s="169">
        <v>4.5999999999999996</v>
      </c>
      <c r="BB14" s="169">
        <v>5.2</v>
      </c>
      <c r="BC14" s="169">
        <v>5.4</v>
      </c>
      <c r="BD14" s="169">
        <v>5.8</v>
      </c>
      <c r="BE14" s="169">
        <v>5.6</v>
      </c>
      <c r="BF14" s="169">
        <v>4.8</v>
      </c>
      <c r="BG14" s="169">
        <v>5.6</v>
      </c>
      <c r="BH14" s="22">
        <f>SUM(BA14:BG14)</f>
        <v>37</v>
      </c>
      <c r="BI14" s="21">
        <f>BH14/7</f>
        <v>5.2857142857142856</v>
      </c>
      <c r="BJ14" s="43"/>
      <c r="BK14" s="169">
        <v>6.2</v>
      </c>
      <c r="BL14" s="169">
        <v>6</v>
      </c>
      <c r="BM14" s="169">
        <v>5.8</v>
      </c>
      <c r="BN14" s="169">
        <v>5.6</v>
      </c>
      <c r="BO14" s="169">
        <v>5.2</v>
      </c>
      <c r="BP14" s="21">
        <f>SUM((BK14*0.2),(BL14*0.25),(BM14*0.2),(BN14*0.2),(BO14*0.15))</f>
        <v>5.8000000000000007</v>
      </c>
      <c r="BQ14" s="174"/>
      <c r="BR14" s="21">
        <f>BP14-BQ14</f>
        <v>5.8000000000000007</v>
      </c>
      <c r="BS14" s="241"/>
      <c r="BT14" s="210">
        <f>(V14+AJ14)/2</f>
        <v>5.6749999999999998</v>
      </c>
      <c r="BU14" s="210">
        <f>(AT14+AY14)/2</f>
        <v>6.7285714285714278</v>
      </c>
      <c r="BV14" s="210">
        <f>(BI14+BR14)/2</f>
        <v>5.5428571428571427</v>
      </c>
      <c r="BW14" s="21">
        <f>SUM((V14*0.25)+(AT14*0.375)+(BI14*0.375))</f>
        <v>5.1885714285714286</v>
      </c>
      <c r="BX14" s="98"/>
      <c r="BY14" s="21">
        <f>SUM((AJ14*0.25)+(AY14*0.5)+(BR14*0.25))</f>
        <v>7.2024999999999997</v>
      </c>
      <c r="BZ14" s="213"/>
      <c r="CA14" s="188">
        <f>AVERAGE(BW14:BY14)</f>
        <v>6.1955357142857146</v>
      </c>
      <c r="CB14" s="212">
        <v>3</v>
      </c>
    </row>
    <row r="15" spans="1:83" ht="15.6" x14ac:dyDescent="0.3">
      <c r="A15" s="265">
        <v>79</v>
      </c>
      <c r="B15" s="265" t="s">
        <v>160</v>
      </c>
      <c r="C15" s="265" t="s">
        <v>157</v>
      </c>
      <c r="D15" s="265" t="s">
        <v>158</v>
      </c>
      <c r="E15" s="265" t="s">
        <v>159</v>
      </c>
      <c r="F15" s="145">
        <v>5.3</v>
      </c>
      <c r="G15" s="145">
        <v>5</v>
      </c>
      <c r="H15" s="145">
        <v>5</v>
      </c>
      <c r="I15" s="145">
        <v>4.8</v>
      </c>
      <c r="J15" s="145">
        <v>5</v>
      </c>
      <c r="K15" s="145">
        <v>4</v>
      </c>
      <c r="L15" s="165">
        <f>SUM(F15:K15)/6</f>
        <v>4.8500000000000005</v>
      </c>
      <c r="M15" s="145">
        <v>5</v>
      </c>
      <c r="N15" s="145">
        <v>5</v>
      </c>
      <c r="O15" s="145">
        <v>5</v>
      </c>
      <c r="P15" s="165">
        <f>((M15*0.5)+(N15*0.25)+(O15*0.25))</f>
        <v>5</v>
      </c>
      <c r="Q15" s="145"/>
      <c r="R15" s="165">
        <f>P15-Q15</f>
        <v>5</v>
      </c>
      <c r="S15" s="145">
        <v>6</v>
      </c>
      <c r="T15" s="145"/>
      <c r="U15" s="165">
        <f>S15-T15</f>
        <v>6</v>
      </c>
      <c r="V15" s="21">
        <f>SUM((L15*0.6),(R15*0.25),(U15*0.15))</f>
        <v>5.0600000000000005</v>
      </c>
      <c r="W15" s="43"/>
      <c r="X15" s="145">
        <v>5</v>
      </c>
      <c r="Y15" s="145">
        <v>5</v>
      </c>
      <c r="Z15" s="145">
        <v>4.8</v>
      </c>
      <c r="AA15" s="145">
        <v>4.8</v>
      </c>
      <c r="AB15" s="145">
        <v>4.8</v>
      </c>
      <c r="AC15" s="165">
        <f>(X15+Y15+Z15+AA15+AB15)/5</f>
        <v>4.8800000000000008</v>
      </c>
      <c r="AD15" s="145">
        <v>5.5</v>
      </c>
      <c r="AE15" s="145"/>
      <c r="AF15" s="165">
        <f>AD15-AE15</f>
        <v>5.5</v>
      </c>
      <c r="AG15" s="145">
        <v>6</v>
      </c>
      <c r="AH15" s="145"/>
      <c r="AI15" s="165">
        <f>AG15-AH15</f>
        <v>6</v>
      </c>
      <c r="AJ15" s="21">
        <f>((AC15*0.5)+(AF15*0.3)+(AI15*0.2))</f>
        <v>5.29</v>
      </c>
      <c r="AK15" s="43"/>
      <c r="AL15" s="169">
        <v>4.9000000000000004</v>
      </c>
      <c r="AM15" s="169">
        <v>6</v>
      </c>
      <c r="AN15" s="169">
        <v>6</v>
      </c>
      <c r="AO15" s="169">
        <v>4.2</v>
      </c>
      <c r="AP15" s="169">
        <v>4.2</v>
      </c>
      <c r="AQ15" s="169">
        <v>5</v>
      </c>
      <c r="AR15" s="169">
        <v>5.8</v>
      </c>
      <c r="AS15" s="22">
        <f>SUM(AL15:AR15)</f>
        <v>36.099999999999994</v>
      </c>
      <c r="AT15" s="21">
        <f>AS15/7</f>
        <v>5.1571428571428566</v>
      </c>
      <c r="AU15" s="43"/>
      <c r="AV15" s="208">
        <v>8.1</v>
      </c>
      <c r="AW15" s="21">
        <f>AV15</f>
        <v>8.1</v>
      </c>
      <c r="AX15" s="209"/>
      <c r="AY15" s="21">
        <f>SUM(AW15-AX15)</f>
        <v>8.1</v>
      </c>
      <c r="AZ15" s="43"/>
      <c r="BA15" s="169">
        <v>4.8</v>
      </c>
      <c r="BB15" s="169">
        <v>5.6</v>
      </c>
      <c r="BC15" s="169">
        <v>5.2</v>
      </c>
      <c r="BD15" s="169">
        <v>4</v>
      </c>
      <c r="BE15" s="169">
        <v>5.2</v>
      </c>
      <c r="BF15" s="169">
        <v>5.2</v>
      </c>
      <c r="BG15" s="169">
        <v>5.4</v>
      </c>
      <c r="BH15" s="22">
        <f>SUM(BA15:BG15)</f>
        <v>35.4</v>
      </c>
      <c r="BI15" s="21">
        <f>BH15/7</f>
        <v>5.0571428571428569</v>
      </c>
      <c r="BJ15" s="43"/>
      <c r="BK15" s="169">
        <v>5.8</v>
      </c>
      <c r="BL15" s="169">
        <v>6</v>
      </c>
      <c r="BM15" s="169">
        <v>6</v>
      </c>
      <c r="BN15" s="169">
        <v>5.6</v>
      </c>
      <c r="BO15" s="169">
        <v>5.2</v>
      </c>
      <c r="BP15" s="21">
        <f>SUM((BK15*0.2),(BL15*0.25),(BM15*0.2),(BN15*0.2),(BO15*0.15))</f>
        <v>5.7600000000000007</v>
      </c>
      <c r="BQ15" s="174"/>
      <c r="BR15" s="21">
        <f>BP15-BQ15</f>
        <v>5.7600000000000007</v>
      </c>
      <c r="BS15" s="241"/>
      <c r="BT15" s="210">
        <f>(V15+AJ15)/2</f>
        <v>5.1750000000000007</v>
      </c>
      <c r="BU15" s="210">
        <f>(AT15+AY15)/2</f>
        <v>6.6285714285714281</v>
      </c>
      <c r="BV15" s="210">
        <f>(BI15+BR15)/2</f>
        <v>5.4085714285714293</v>
      </c>
      <c r="BW15" s="21">
        <f>SUM((V15*0.25)+(AT15*0.375)+(BI15*0.375))</f>
        <v>5.0953571428571429</v>
      </c>
      <c r="BX15" s="98"/>
      <c r="BY15" s="21">
        <f>SUM((AJ15*0.25)+(AY15*0.5)+(BR15*0.25))</f>
        <v>6.8125</v>
      </c>
      <c r="BZ15" s="213"/>
      <c r="CA15" s="188">
        <f>AVERAGE(BW15:BY15)</f>
        <v>5.9539285714285715</v>
      </c>
      <c r="CB15" s="212">
        <v>4</v>
      </c>
    </row>
    <row r="16" spans="1:83" ht="15.6" x14ac:dyDescent="0.3">
      <c r="A16" s="265">
        <v>80</v>
      </c>
      <c r="B16" s="265" t="s">
        <v>153</v>
      </c>
      <c r="C16" s="265" t="s">
        <v>233</v>
      </c>
      <c r="D16" s="265" t="s">
        <v>234</v>
      </c>
      <c r="E16" s="265" t="s">
        <v>141</v>
      </c>
      <c r="F16" s="145">
        <v>6.3</v>
      </c>
      <c r="G16" s="145">
        <v>6.2</v>
      </c>
      <c r="H16" s="145">
        <v>6</v>
      </c>
      <c r="I16" s="145">
        <v>6.3</v>
      </c>
      <c r="J16" s="145">
        <v>6.5</v>
      </c>
      <c r="K16" s="145">
        <v>5</v>
      </c>
      <c r="L16" s="165">
        <f>SUM(F16:K16)/6</f>
        <v>6.05</v>
      </c>
      <c r="M16" s="145">
        <v>6</v>
      </c>
      <c r="N16" s="145">
        <v>6</v>
      </c>
      <c r="O16" s="145">
        <v>5.8</v>
      </c>
      <c r="P16" s="165">
        <f>((M16*0.5)+(N16*0.25)+(O16*0.25))</f>
        <v>5.95</v>
      </c>
      <c r="Q16" s="145"/>
      <c r="R16" s="165">
        <f>P16-Q16</f>
        <v>5.95</v>
      </c>
      <c r="S16" s="145">
        <v>6.2</v>
      </c>
      <c r="T16" s="145">
        <v>0.2</v>
      </c>
      <c r="U16" s="165">
        <f>S16-T16</f>
        <v>6</v>
      </c>
      <c r="V16" s="21">
        <f>SUM((L16*0.6),(R16*0.25),(U16*0.15))</f>
        <v>6.0175000000000001</v>
      </c>
      <c r="W16" s="43"/>
      <c r="X16" s="145">
        <v>6.3</v>
      </c>
      <c r="Y16" s="145">
        <v>6</v>
      </c>
      <c r="Z16" s="145">
        <v>5</v>
      </c>
      <c r="AA16" s="145">
        <v>5.2</v>
      </c>
      <c r="AB16" s="145">
        <v>5</v>
      </c>
      <c r="AC16" s="165">
        <f>(X16+Y16+Z16+AA16+AB16)/5</f>
        <v>5.5</v>
      </c>
      <c r="AD16" s="145">
        <v>5.3</v>
      </c>
      <c r="AE16" s="145"/>
      <c r="AF16" s="165">
        <f>AD16-AE16</f>
        <v>5.3</v>
      </c>
      <c r="AG16" s="145">
        <v>6</v>
      </c>
      <c r="AH16" s="145">
        <v>0.2</v>
      </c>
      <c r="AI16" s="165">
        <f>AG16-AH16</f>
        <v>5.8</v>
      </c>
      <c r="AJ16" s="21">
        <f>((AC16*0.5)+(AF16*0.3)+(AI16*0.2))</f>
        <v>5.5</v>
      </c>
      <c r="AK16" s="43"/>
      <c r="AL16" s="169">
        <v>3.4</v>
      </c>
      <c r="AM16" s="169">
        <v>5.8</v>
      </c>
      <c r="AN16" s="169">
        <v>6</v>
      </c>
      <c r="AO16" s="169">
        <v>1.2</v>
      </c>
      <c r="AP16" s="169">
        <v>3.2</v>
      </c>
      <c r="AQ16" s="169">
        <v>5.8</v>
      </c>
      <c r="AR16" s="169">
        <v>4.2</v>
      </c>
      <c r="AS16" s="22">
        <f>SUM(AL16:AR16)</f>
        <v>29.599999999999998</v>
      </c>
      <c r="AT16" s="21">
        <f>AS16/7</f>
        <v>4.2285714285714286</v>
      </c>
      <c r="AU16" s="43"/>
      <c r="AV16" s="208">
        <v>8.4499999999999993</v>
      </c>
      <c r="AW16" s="21">
        <f>AV16</f>
        <v>8.4499999999999993</v>
      </c>
      <c r="AX16" s="209"/>
      <c r="AY16" s="21">
        <f>SUM(AW16-AX16)</f>
        <v>8.4499999999999993</v>
      </c>
      <c r="AZ16" s="43"/>
      <c r="BA16" s="169">
        <v>4.3</v>
      </c>
      <c r="BB16" s="169">
        <v>5.2</v>
      </c>
      <c r="BC16" s="169">
        <v>5.5</v>
      </c>
      <c r="BD16" s="169">
        <v>0</v>
      </c>
      <c r="BE16" s="169">
        <v>5</v>
      </c>
      <c r="BF16" s="169">
        <v>4.8</v>
      </c>
      <c r="BG16" s="169">
        <v>4.8</v>
      </c>
      <c r="BH16" s="22">
        <f>SUM(BA16:BG16)</f>
        <v>29.6</v>
      </c>
      <c r="BI16" s="21">
        <f>BH16/7</f>
        <v>4.2285714285714286</v>
      </c>
      <c r="BJ16" s="43"/>
      <c r="BK16" s="169">
        <v>6.2</v>
      </c>
      <c r="BL16" s="169">
        <v>6.2</v>
      </c>
      <c r="BM16" s="169">
        <v>5.5</v>
      </c>
      <c r="BN16" s="169">
        <v>5.8</v>
      </c>
      <c r="BO16" s="169">
        <v>5.2</v>
      </c>
      <c r="BP16" s="21">
        <f>SUM((BK16*0.2),(BL16*0.25),(BM16*0.2),(BN16*0.2),(BO16*0.15))</f>
        <v>5.83</v>
      </c>
      <c r="BQ16" s="174"/>
      <c r="BR16" s="21">
        <f>BP16-BQ16</f>
        <v>5.83</v>
      </c>
      <c r="BS16" s="241"/>
      <c r="BT16" s="210">
        <f>(V16+AJ16)/2</f>
        <v>5.75875</v>
      </c>
      <c r="BU16" s="210">
        <f>(AT16+AY16)/2</f>
        <v>6.3392857142857135</v>
      </c>
      <c r="BV16" s="210">
        <f>(BI16+BR16)/2</f>
        <v>5.0292857142857148</v>
      </c>
      <c r="BW16" s="21">
        <f>SUM((V16*0.25)+(AT16*0.375)+(BI16*0.375))</f>
        <v>4.6758035714285722</v>
      </c>
      <c r="BX16" s="98"/>
      <c r="BY16" s="21">
        <f>SUM((AJ16*0.25)+(AY16*0.5)+(BR16*0.25))</f>
        <v>7.0574999999999992</v>
      </c>
      <c r="BZ16" s="213"/>
      <c r="CA16" s="188">
        <f>AVERAGE(BW16:BY16)</f>
        <v>5.8666517857142857</v>
      </c>
      <c r="CB16" s="212">
        <v>5</v>
      </c>
    </row>
    <row r="17" spans="1:80" ht="15.6" x14ac:dyDescent="0.3">
      <c r="A17" s="265">
        <v>68</v>
      </c>
      <c r="B17" s="265" t="s">
        <v>144</v>
      </c>
      <c r="C17" s="265" t="s">
        <v>145</v>
      </c>
      <c r="D17" s="265" t="s">
        <v>137</v>
      </c>
      <c r="E17" s="265" t="s">
        <v>142</v>
      </c>
      <c r="F17" s="145">
        <v>6.5</v>
      </c>
      <c r="G17" s="145">
        <v>6</v>
      </c>
      <c r="H17" s="145">
        <v>4.5</v>
      </c>
      <c r="I17" s="145">
        <v>6.5</v>
      </c>
      <c r="J17" s="145">
        <v>6.2</v>
      </c>
      <c r="K17" s="145">
        <v>5</v>
      </c>
      <c r="L17" s="165">
        <f>SUM(F17:K17)/6</f>
        <v>5.7833333333333341</v>
      </c>
      <c r="M17" s="145">
        <v>6.5</v>
      </c>
      <c r="N17" s="145">
        <v>6.8</v>
      </c>
      <c r="O17" s="145">
        <v>6.8</v>
      </c>
      <c r="P17" s="165">
        <f>((M17*0.5)+(N17*0.25)+(O17*0.25))</f>
        <v>6.65</v>
      </c>
      <c r="Q17" s="145"/>
      <c r="R17" s="165">
        <f>P17-Q17</f>
        <v>6.65</v>
      </c>
      <c r="S17" s="145">
        <v>6.5</v>
      </c>
      <c r="T17" s="145"/>
      <c r="U17" s="165">
        <f>S17-T17</f>
        <v>6.5</v>
      </c>
      <c r="V17" s="21">
        <f>SUM((L17*0.6),(R17*0.25),(U17*0.15))</f>
        <v>6.1074999999999999</v>
      </c>
      <c r="W17" s="43"/>
      <c r="X17" s="145">
        <v>5.3</v>
      </c>
      <c r="Y17" s="145">
        <v>5.5</v>
      </c>
      <c r="Z17" s="145">
        <v>5.3</v>
      </c>
      <c r="AA17" s="145">
        <v>5</v>
      </c>
      <c r="AB17" s="145">
        <v>5</v>
      </c>
      <c r="AC17" s="165">
        <f>(X17+Y17+Z17+AA17+AB17)/5</f>
        <v>5.2200000000000006</v>
      </c>
      <c r="AD17" s="145">
        <v>6.2</v>
      </c>
      <c r="AE17" s="145"/>
      <c r="AF17" s="165">
        <f>AD17-AE17</f>
        <v>6.2</v>
      </c>
      <c r="AG17" s="145">
        <v>6</v>
      </c>
      <c r="AH17" s="145"/>
      <c r="AI17" s="165">
        <f>AG17-AH17</f>
        <v>6</v>
      </c>
      <c r="AJ17" s="21">
        <f>((AC17*0.5)+(AF17*0.3)+(AI17*0.2))</f>
        <v>5.6700000000000008</v>
      </c>
      <c r="AK17" s="43"/>
      <c r="AL17" s="169">
        <v>3</v>
      </c>
      <c r="AM17" s="169">
        <v>6.5</v>
      </c>
      <c r="AN17" s="169">
        <v>4.2</v>
      </c>
      <c r="AO17" s="169">
        <v>3.8</v>
      </c>
      <c r="AP17" s="169">
        <v>3.9</v>
      </c>
      <c r="AQ17" s="169">
        <v>4</v>
      </c>
      <c r="AR17" s="169">
        <v>5.7</v>
      </c>
      <c r="AS17" s="22">
        <f>SUM(AL17:AR17)</f>
        <v>31.099999999999998</v>
      </c>
      <c r="AT17" s="21">
        <f>AS17/7</f>
        <v>4.4428571428571422</v>
      </c>
      <c r="AU17" s="43"/>
      <c r="AV17" s="208">
        <v>7.75</v>
      </c>
      <c r="AW17" s="21">
        <f>AV17</f>
        <v>7.75</v>
      </c>
      <c r="AX17" s="209"/>
      <c r="AY17" s="21">
        <f>SUM(AW17-AX17)</f>
        <v>7.75</v>
      </c>
      <c r="AZ17" s="43"/>
      <c r="BA17" s="169">
        <v>5.2</v>
      </c>
      <c r="BB17" s="169">
        <v>5.6</v>
      </c>
      <c r="BC17" s="169">
        <v>4.8</v>
      </c>
      <c r="BD17" s="169">
        <v>2</v>
      </c>
      <c r="BE17" s="169">
        <v>5.2</v>
      </c>
      <c r="BF17" s="169">
        <v>4.5999999999999996</v>
      </c>
      <c r="BG17" s="169">
        <v>4.5999999999999996</v>
      </c>
      <c r="BH17" s="22">
        <f>SUM(BA17:BG17)</f>
        <v>32</v>
      </c>
      <c r="BI17" s="21">
        <f>BH17/7</f>
        <v>4.5714285714285712</v>
      </c>
      <c r="BJ17" s="43"/>
      <c r="BK17" s="169">
        <v>6.2</v>
      </c>
      <c r="BL17" s="169">
        <v>5.8</v>
      </c>
      <c r="BM17" s="169">
        <v>5.8</v>
      </c>
      <c r="BN17" s="169">
        <v>5.6</v>
      </c>
      <c r="BO17" s="169">
        <v>5.2</v>
      </c>
      <c r="BP17" s="21">
        <f>SUM((BK17*0.2),(BL17*0.25),(BM17*0.2),(BN17*0.2),(BO17*0.15))</f>
        <v>5.7500000000000009</v>
      </c>
      <c r="BQ17" s="174"/>
      <c r="BR17" s="21">
        <f>BP17-BQ17</f>
        <v>5.7500000000000009</v>
      </c>
      <c r="BS17" s="241"/>
      <c r="BT17" s="210">
        <f>(V17+AJ17)/2</f>
        <v>5.8887499999999999</v>
      </c>
      <c r="BU17" s="210">
        <f>(AT17+AY17)/2</f>
        <v>6.0964285714285715</v>
      </c>
      <c r="BV17" s="210">
        <f>(BI17+BR17)/2</f>
        <v>5.1607142857142865</v>
      </c>
      <c r="BW17" s="21">
        <f>SUM((V17*0.25)+(AT17*0.375)+(BI17*0.375))</f>
        <v>4.9072321428571426</v>
      </c>
      <c r="BX17" s="98"/>
      <c r="BY17" s="21">
        <f>SUM((AJ17*0.25)+(AY17*0.5)+(BR17*0.25))</f>
        <v>6.73</v>
      </c>
      <c r="BZ17" s="213"/>
      <c r="CA17" s="188">
        <f>AVERAGE(BW17:BY17)</f>
        <v>5.818616071428572</v>
      </c>
      <c r="CB17" s="212">
        <v>6</v>
      </c>
    </row>
    <row r="18" spans="1:80" ht="15.6" x14ac:dyDescent="0.3">
      <c r="A18" s="265">
        <v>73</v>
      </c>
      <c r="B18" s="265" t="s">
        <v>156</v>
      </c>
      <c r="C18" s="265" t="s">
        <v>157</v>
      </c>
      <c r="D18" s="265" t="s">
        <v>158</v>
      </c>
      <c r="E18" s="265" t="s">
        <v>159</v>
      </c>
      <c r="F18" s="145">
        <v>5.3</v>
      </c>
      <c r="G18" s="145">
        <v>5</v>
      </c>
      <c r="H18" s="145">
        <v>5</v>
      </c>
      <c r="I18" s="145">
        <v>4.8</v>
      </c>
      <c r="J18" s="145">
        <v>5</v>
      </c>
      <c r="K18" s="145">
        <v>4</v>
      </c>
      <c r="L18" s="165">
        <f>SUM(F18:K18)/6</f>
        <v>4.8500000000000005</v>
      </c>
      <c r="M18" s="145">
        <v>5</v>
      </c>
      <c r="N18" s="145">
        <v>5</v>
      </c>
      <c r="O18" s="145">
        <v>5</v>
      </c>
      <c r="P18" s="165">
        <f>((M18*0.5)+(N18*0.25)+(O18*0.25))</f>
        <v>5</v>
      </c>
      <c r="Q18" s="145"/>
      <c r="R18" s="165">
        <f>P18-Q18</f>
        <v>5</v>
      </c>
      <c r="S18" s="145">
        <v>6</v>
      </c>
      <c r="T18" s="145"/>
      <c r="U18" s="165">
        <f>S18-T18</f>
        <v>6</v>
      </c>
      <c r="V18" s="21">
        <f>SUM((L18*0.6),(R18*0.25),(U18*0.15))</f>
        <v>5.0600000000000005</v>
      </c>
      <c r="W18" s="43"/>
      <c r="X18" s="145">
        <v>5.3</v>
      </c>
      <c r="Y18" s="145">
        <v>5</v>
      </c>
      <c r="Z18" s="145">
        <v>5</v>
      </c>
      <c r="AA18" s="145">
        <v>4.8</v>
      </c>
      <c r="AB18" s="145">
        <v>5.3</v>
      </c>
      <c r="AC18" s="165">
        <f>(X18+Y18+Z18+AA18+AB18)/5</f>
        <v>5.08</v>
      </c>
      <c r="AD18" s="145">
        <v>5.7</v>
      </c>
      <c r="AE18" s="145"/>
      <c r="AF18" s="165">
        <f>AD18-AE18</f>
        <v>5.7</v>
      </c>
      <c r="AG18" s="145">
        <v>6</v>
      </c>
      <c r="AH18" s="145"/>
      <c r="AI18" s="165">
        <f>AG18-AH18</f>
        <v>6</v>
      </c>
      <c r="AJ18" s="21">
        <f>((AC18*0.5)+(AF18*0.3)+(AI18*0.2))</f>
        <v>5.45</v>
      </c>
      <c r="AK18" s="43"/>
      <c r="AL18" s="169">
        <v>3.5</v>
      </c>
      <c r="AM18" s="169">
        <v>4.9000000000000004</v>
      </c>
      <c r="AN18" s="169">
        <v>5</v>
      </c>
      <c r="AO18" s="169">
        <v>6.3</v>
      </c>
      <c r="AP18" s="169">
        <v>4.2</v>
      </c>
      <c r="AQ18" s="169">
        <v>1.2</v>
      </c>
      <c r="AR18" s="169">
        <v>4.2</v>
      </c>
      <c r="AS18" s="22">
        <f>SUM(AL18:AR18)</f>
        <v>29.299999999999997</v>
      </c>
      <c r="AT18" s="21">
        <f>AS18/7</f>
        <v>4.1857142857142851</v>
      </c>
      <c r="AU18" s="43"/>
      <c r="AV18" s="208">
        <v>7.57</v>
      </c>
      <c r="AW18" s="21">
        <f>AV18</f>
        <v>7.57</v>
      </c>
      <c r="AX18" s="209"/>
      <c r="AY18" s="21">
        <f>SUM(AW18-AX18)</f>
        <v>7.57</v>
      </c>
      <c r="AZ18" s="43"/>
      <c r="BA18" s="169">
        <v>4.4000000000000004</v>
      </c>
      <c r="BB18" s="169">
        <v>5.6</v>
      </c>
      <c r="BC18" s="169">
        <v>4.5</v>
      </c>
      <c r="BD18" s="169">
        <v>5.6</v>
      </c>
      <c r="BE18" s="169">
        <v>4.8</v>
      </c>
      <c r="BF18" s="169">
        <v>4.4000000000000004</v>
      </c>
      <c r="BG18" s="169">
        <v>4.5999999999999996</v>
      </c>
      <c r="BH18" s="22">
        <f>SUM(BA18:BG18)</f>
        <v>33.900000000000006</v>
      </c>
      <c r="BI18" s="21">
        <f>BH18/7</f>
        <v>4.8428571428571434</v>
      </c>
      <c r="BJ18" s="43"/>
      <c r="BK18" s="169">
        <v>5.8</v>
      </c>
      <c r="BL18" s="169">
        <v>5.8</v>
      </c>
      <c r="BM18" s="169">
        <v>6</v>
      </c>
      <c r="BN18" s="169">
        <v>5.5</v>
      </c>
      <c r="BO18" s="169">
        <v>5.2</v>
      </c>
      <c r="BP18" s="21">
        <f>SUM((BK18*0.2),(BL18*0.25),(BM18*0.2),(BN18*0.2),(BO18*0.15))</f>
        <v>5.69</v>
      </c>
      <c r="BQ18" s="174"/>
      <c r="BR18" s="21">
        <f>BP18-BQ18</f>
        <v>5.69</v>
      </c>
      <c r="BS18" s="241"/>
      <c r="BT18" s="210">
        <f>(V18+AJ18)/2</f>
        <v>5.2550000000000008</v>
      </c>
      <c r="BU18" s="210">
        <f>(AT18+AY18)/2</f>
        <v>5.8778571428571427</v>
      </c>
      <c r="BV18" s="210">
        <f>(BI18+BR18)/2</f>
        <v>5.2664285714285715</v>
      </c>
      <c r="BW18" s="21">
        <f>SUM((V18*0.25)+(AT18*0.375)+(BI18*0.375))</f>
        <v>4.6507142857142858</v>
      </c>
      <c r="BX18" s="98"/>
      <c r="BY18" s="21">
        <f>SUM((AJ18*0.25)+(AY18*0.5)+(BR18*0.25))</f>
        <v>6.57</v>
      </c>
      <c r="BZ18" s="213"/>
      <c r="CA18" s="188">
        <f>AVERAGE(BW18:BY18)</f>
        <v>5.6103571428571435</v>
      </c>
      <c r="CB18" s="212">
        <v>7</v>
      </c>
    </row>
    <row r="19" spans="1:80" ht="15.6" x14ac:dyDescent="0.3">
      <c r="A19" s="265">
        <v>60</v>
      </c>
      <c r="B19" s="265" t="s">
        <v>146</v>
      </c>
      <c r="C19" s="265" t="s">
        <v>132</v>
      </c>
      <c r="D19" s="265" t="s">
        <v>133</v>
      </c>
      <c r="E19" s="265" t="s">
        <v>142</v>
      </c>
      <c r="F19" s="145">
        <v>5.3</v>
      </c>
      <c r="G19" s="145">
        <v>5</v>
      </c>
      <c r="H19" s="145">
        <v>4.5</v>
      </c>
      <c r="I19" s="145">
        <v>4.8</v>
      </c>
      <c r="J19" s="145">
        <v>4.8</v>
      </c>
      <c r="K19" s="145">
        <v>4.5</v>
      </c>
      <c r="L19" s="165">
        <f>SUM(F19:K19)/6</f>
        <v>4.8166666666666673</v>
      </c>
      <c r="M19" s="145">
        <v>4.8</v>
      </c>
      <c r="N19" s="145">
        <v>5</v>
      </c>
      <c r="O19" s="145">
        <v>5.3</v>
      </c>
      <c r="P19" s="165">
        <f>((M19*0.5)+(N19*0.25)+(O19*0.25))</f>
        <v>4.9749999999999996</v>
      </c>
      <c r="Q19" s="145">
        <v>2</v>
      </c>
      <c r="R19" s="165">
        <f>P19-Q19</f>
        <v>2.9749999999999996</v>
      </c>
      <c r="S19" s="145">
        <v>5.3</v>
      </c>
      <c r="T19" s="145"/>
      <c r="U19" s="165">
        <f>S19-T19</f>
        <v>5.3</v>
      </c>
      <c r="V19" s="21">
        <f>SUM((L19*0.6),(R19*0.25),(U19*0.15))</f>
        <v>4.42875</v>
      </c>
      <c r="W19" s="43"/>
      <c r="X19" s="145">
        <v>5</v>
      </c>
      <c r="Y19" s="145">
        <v>5</v>
      </c>
      <c r="Z19" s="145">
        <v>4.5</v>
      </c>
      <c r="AA19" s="145">
        <v>4.5</v>
      </c>
      <c r="AB19" s="145">
        <v>4.5</v>
      </c>
      <c r="AC19" s="165">
        <f>(X19+Y19+Z19+AA19+AB19)/5</f>
        <v>4.7</v>
      </c>
      <c r="AD19" s="145">
        <v>5.2</v>
      </c>
      <c r="AE19" s="145"/>
      <c r="AF19" s="165">
        <f>AD19-AE19</f>
        <v>5.2</v>
      </c>
      <c r="AG19" s="145">
        <v>5.5</v>
      </c>
      <c r="AH19" s="145"/>
      <c r="AI19" s="165">
        <f>AG19-AH19</f>
        <v>5.5</v>
      </c>
      <c r="AJ19" s="21">
        <f>((AC19*0.5)+(AF19*0.3)+(AI19*0.2))</f>
        <v>5.01</v>
      </c>
      <c r="AK19" s="43"/>
      <c r="AL19" s="169">
        <v>3</v>
      </c>
      <c r="AM19" s="169">
        <v>6.2</v>
      </c>
      <c r="AN19" s="169">
        <v>3.5</v>
      </c>
      <c r="AO19" s="169">
        <v>3</v>
      </c>
      <c r="AP19" s="169">
        <v>2.9</v>
      </c>
      <c r="AQ19" s="169">
        <v>4</v>
      </c>
      <c r="AR19" s="169">
        <v>0</v>
      </c>
      <c r="AS19" s="22">
        <f>SUM(AL19:AR19)</f>
        <v>22.599999999999998</v>
      </c>
      <c r="AT19" s="21">
        <f>AS19/7</f>
        <v>3.2285714285714282</v>
      </c>
      <c r="AU19" s="43"/>
      <c r="AV19" s="208">
        <v>8.1</v>
      </c>
      <c r="AW19" s="21">
        <f>AV19</f>
        <v>8.1</v>
      </c>
      <c r="AX19" s="209">
        <v>1</v>
      </c>
      <c r="AY19" s="21">
        <f>SUM(AW19-AX19)</f>
        <v>7.1</v>
      </c>
      <c r="AZ19" s="43"/>
      <c r="BA19" s="169">
        <v>4.8</v>
      </c>
      <c r="BB19" s="169">
        <v>5</v>
      </c>
      <c r="BC19" s="169">
        <v>5.5</v>
      </c>
      <c r="BD19" s="169">
        <v>5.8</v>
      </c>
      <c r="BE19" s="169">
        <v>4.2</v>
      </c>
      <c r="BF19" s="169">
        <v>5.6</v>
      </c>
      <c r="BG19" s="169">
        <v>5.6</v>
      </c>
      <c r="BH19" s="22">
        <f>SUM(BA19:BG19)</f>
        <v>36.5</v>
      </c>
      <c r="BI19" s="21">
        <f>BH19/7</f>
        <v>5.2142857142857144</v>
      </c>
      <c r="BJ19" s="43"/>
      <c r="BK19" s="169">
        <v>6</v>
      </c>
      <c r="BL19" s="169">
        <v>6</v>
      </c>
      <c r="BM19" s="169">
        <v>6.2</v>
      </c>
      <c r="BN19" s="169">
        <v>5.6</v>
      </c>
      <c r="BO19" s="169">
        <v>5.2</v>
      </c>
      <c r="BP19" s="21">
        <f>SUM((BK19*0.2),(BL19*0.25),(BM19*0.2),(BN19*0.2),(BO19*0.15))</f>
        <v>5.8400000000000007</v>
      </c>
      <c r="BQ19" s="174"/>
      <c r="BR19" s="21">
        <f>BP19-BQ19</f>
        <v>5.8400000000000007</v>
      </c>
      <c r="BS19" s="241"/>
      <c r="BT19" s="210">
        <f>(V19+AJ19)/2</f>
        <v>4.7193749999999994</v>
      </c>
      <c r="BU19" s="210">
        <f>(AT19+AY19)/2</f>
        <v>5.1642857142857137</v>
      </c>
      <c r="BV19" s="210">
        <f>(BI19+BR19)/2</f>
        <v>5.5271428571428576</v>
      </c>
      <c r="BW19" s="21">
        <f>SUM((V19*0.25)+(AT19*0.375)+(BI19*0.375))</f>
        <v>4.273258928571428</v>
      </c>
      <c r="BX19" s="98"/>
      <c r="BY19" s="21">
        <f>SUM((AJ19*0.25)+(AY19*0.5)+(BR19*0.25))</f>
        <v>6.2625000000000002</v>
      </c>
      <c r="BZ19" s="213"/>
      <c r="CA19" s="188">
        <f>AVERAGE(BW19:BY19)</f>
        <v>5.2678794642857145</v>
      </c>
      <c r="CB19" s="212">
        <v>8</v>
      </c>
    </row>
    <row r="20" spans="1:80" ht="15.6" x14ac:dyDescent="0.3">
      <c r="A20" s="379">
        <v>51</v>
      </c>
      <c r="B20" s="379" t="s">
        <v>147</v>
      </c>
      <c r="C20" s="379" t="s">
        <v>148</v>
      </c>
      <c r="D20" s="379" t="s">
        <v>149</v>
      </c>
      <c r="E20" s="379" t="s">
        <v>150</v>
      </c>
      <c r="F20" s="145"/>
      <c r="G20" s="145"/>
      <c r="H20" s="145"/>
      <c r="I20" s="145"/>
      <c r="J20" s="145"/>
      <c r="K20" s="145"/>
      <c r="L20" s="165">
        <f>SUM(F20:K20)/6</f>
        <v>0</v>
      </c>
      <c r="M20" s="145"/>
      <c r="N20" s="145"/>
      <c r="O20" s="145"/>
      <c r="P20" s="165">
        <f>((M20*0.5)+(N20*0.25)+(O20*0.25))</f>
        <v>0</v>
      </c>
      <c r="Q20" s="145"/>
      <c r="R20" s="165">
        <f>P20-Q20</f>
        <v>0</v>
      </c>
      <c r="S20" s="145"/>
      <c r="T20" s="145"/>
      <c r="U20" s="165">
        <f>S20-T20</f>
        <v>0</v>
      </c>
      <c r="V20" s="21">
        <f>SUM((L20*0.6),(R20*0.25),(U20*0.15))</f>
        <v>0</v>
      </c>
      <c r="W20" s="43"/>
      <c r="X20" s="145"/>
      <c r="Y20" s="145"/>
      <c r="Z20" s="145"/>
      <c r="AA20" s="145"/>
      <c r="AB20" s="145"/>
      <c r="AC20" s="165">
        <f>(X20+Y20+Z20+AA20+AB20)/5</f>
        <v>0</v>
      </c>
      <c r="AD20" s="145"/>
      <c r="AE20" s="145"/>
      <c r="AF20" s="165">
        <f>AD20-AE20</f>
        <v>0</v>
      </c>
      <c r="AG20" s="145"/>
      <c r="AH20" s="145"/>
      <c r="AI20" s="165">
        <f>AG20-AH20</f>
        <v>0</v>
      </c>
      <c r="AJ20" s="21">
        <f>((AC20*0.5)+(AF20*0.3)+(AI20*0.2))</f>
        <v>0</v>
      </c>
      <c r="AK20" s="43"/>
      <c r="AL20" s="169"/>
      <c r="AM20" s="169"/>
      <c r="AN20" s="169"/>
      <c r="AO20" s="169"/>
      <c r="AP20" s="169"/>
      <c r="AQ20" s="169"/>
      <c r="AR20" s="169"/>
      <c r="AS20" s="22">
        <f>SUM(AL20:AR20)</f>
        <v>0</v>
      </c>
      <c r="AT20" s="21">
        <f>AS20/7</f>
        <v>0</v>
      </c>
      <c r="AU20" s="43"/>
      <c r="AV20" s="208"/>
      <c r="AW20" s="21">
        <f>AV20</f>
        <v>0</v>
      </c>
      <c r="AX20" s="209"/>
      <c r="AY20" s="21">
        <f>SUM(AW20-AX20)</f>
        <v>0</v>
      </c>
      <c r="AZ20" s="43"/>
      <c r="BA20" s="169"/>
      <c r="BB20" s="169"/>
      <c r="BC20" s="169"/>
      <c r="BD20" s="169"/>
      <c r="BE20" s="169"/>
      <c r="BF20" s="169"/>
      <c r="BG20" s="169"/>
      <c r="BH20" s="22">
        <f>SUM(BA20:BG20)</f>
        <v>0</v>
      </c>
      <c r="BI20" s="21">
        <f>BH20/7</f>
        <v>0</v>
      </c>
      <c r="BJ20" s="43"/>
      <c r="BK20" s="169"/>
      <c r="BL20" s="169"/>
      <c r="BM20" s="169"/>
      <c r="BN20" s="169"/>
      <c r="BO20" s="169"/>
      <c r="BP20" s="21">
        <f>SUM((BK20*0.2),(BL20*0.25),(BM20*0.2),(BN20*0.2),(BO20*0.15))</f>
        <v>0</v>
      </c>
      <c r="BQ20" s="174"/>
      <c r="BR20" s="21">
        <f>BP20-BQ20</f>
        <v>0</v>
      </c>
      <c r="BS20" s="241"/>
      <c r="BT20" s="393">
        <f>(V20+AJ20)/2</f>
        <v>0</v>
      </c>
      <c r="BU20" s="393">
        <f>(AT20+AY20)/2</f>
        <v>0</v>
      </c>
      <c r="BV20" s="393">
        <f>(BI20+BR20)/2</f>
        <v>0</v>
      </c>
      <c r="BW20" s="394">
        <f>SUM((V20*0.25)+(AT20*0.375)+(BI20*0.375))</f>
        <v>0</v>
      </c>
      <c r="BX20" s="395"/>
      <c r="BY20" s="394">
        <f>SUM((AJ20*0.25)+(AY20*0.5)+(BR20*0.25))</f>
        <v>0</v>
      </c>
      <c r="BZ20" s="396"/>
      <c r="CA20" s="397">
        <f>AVERAGE(BW20:BY20)</f>
        <v>0</v>
      </c>
      <c r="CB20" s="212" t="s">
        <v>249</v>
      </c>
    </row>
  </sheetData>
  <sortState xmlns:xlrd2="http://schemas.microsoft.com/office/spreadsheetml/2017/richdata2" ref="A12:CE19">
    <sortCondition descending="1" ref="CA12:CA19"/>
  </sortState>
  <mergeCells count="3">
    <mergeCell ref="N9:N10"/>
    <mergeCell ref="O9:O10"/>
    <mergeCell ref="A3:C3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A805-1AA8-464A-8820-5D704930F702}">
  <sheetPr>
    <pageSetUpPr fitToPage="1"/>
  </sheetPr>
  <dimension ref="A1:CE18"/>
  <sheetViews>
    <sheetView workbookViewId="0">
      <selection activeCell="D14" sqref="D14"/>
    </sheetView>
  </sheetViews>
  <sheetFormatPr defaultColWidth="9.109375" defaultRowHeight="14.4" x14ac:dyDescent="0.3"/>
  <cols>
    <col min="1" max="1" width="5.44140625" style="3" customWidth="1"/>
    <col min="2" max="2" width="20.6640625" style="3" customWidth="1"/>
    <col min="3" max="3" width="33.21875" style="3" customWidth="1"/>
    <col min="4" max="4" width="24.5546875" style="3" customWidth="1"/>
    <col min="5" max="5" width="24.21875" style="3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23" max="23" width="2.88671875" customWidth="1"/>
    <col min="24" max="24" width="7.5546875" customWidth="1"/>
    <col min="25" max="25" width="10.6640625" customWidth="1"/>
    <col min="26" max="27" width="9.33203125" customWidth="1"/>
    <col min="28" max="28" width="11" customWidth="1"/>
    <col min="37" max="37" width="2.88671875" customWidth="1"/>
    <col min="48" max="48" width="3.33203125" style="3" customWidth="1"/>
    <col min="49" max="52" width="9.109375" style="158"/>
    <col min="53" max="53" width="2.6640625" customWidth="1"/>
    <col min="64" max="64" width="2.6640625" customWidth="1"/>
    <col min="73" max="73" width="2.6640625" customWidth="1"/>
    <col min="74" max="76" width="7.6640625" style="93" customWidth="1"/>
    <col min="77" max="77" width="12.109375" style="3" customWidth="1"/>
    <col min="78" max="78" width="2.6640625" style="3" customWidth="1"/>
    <col min="79" max="79" width="10.44140625" style="3" customWidth="1"/>
    <col min="80" max="80" width="2.6640625" style="3" customWidth="1"/>
    <col min="81" max="81" width="11.5546875" style="3" bestFit="1" customWidth="1"/>
    <col min="82" max="82" width="13.33203125" style="3" customWidth="1"/>
    <col min="83" max="83" width="10.5546875" style="3" bestFit="1" customWidth="1"/>
    <col min="84" max="16384" width="9.109375" style="3"/>
  </cols>
  <sheetData>
    <row r="1" spans="1:83" ht="15.6" x14ac:dyDescent="0.3">
      <c r="A1" s="92" t="str">
        <f>'Comp Detail'!A1</f>
        <v>SVG OFFICIAL COMPETITION FEBRUARY 2025</v>
      </c>
      <c r="C1" s="98"/>
      <c r="D1" s="147" t="s">
        <v>72</v>
      </c>
      <c r="E1" s="59" t="s">
        <v>111</v>
      </c>
      <c r="F1" s="1"/>
      <c r="G1" s="1"/>
      <c r="H1" s="1"/>
      <c r="I1" s="1"/>
      <c r="J1" s="1"/>
      <c r="K1" s="1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1"/>
      <c r="Y1" s="1"/>
      <c r="Z1" s="1"/>
      <c r="AA1" s="1"/>
      <c r="AB1" s="1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W1" s="24"/>
      <c r="AX1" s="24"/>
      <c r="AY1" s="24"/>
      <c r="AZ1" s="24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CD1" s="5">
        <f ca="1">NOW()</f>
        <v>45711.639191435184</v>
      </c>
    </row>
    <row r="2" spans="1:83" ht="15.6" x14ac:dyDescent="0.3">
      <c r="A2" s="28"/>
      <c r="C2" s="98"/>
      <c r="D2" s="147" t="s">
        <v>73</v>
      </c>
      <c r="E2" t="s">
        <v>143</v>
      </c>
      <c r="F2" s="1"/>
      <c r="G2" s="1"/>
      <c r="H2" s="1"/>
      <c r="I2" s="1"/>
      <c r="J2" s="1"/>
      <c r="K2" s="1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"/>
      <c r="Y2" s="1"/>
      <c r="Z2" s="1"/>
      <c r="AA2" s="1"/>
      <c r="AB2" s="1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W2" s="24"/>
      <c r="AX2" s="24"/>
      <c r="AY2" s="24"/>
      <c r="AZ2" s="24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CD2" s="7">
        <f ca="1">NOW()</f>
        <v>45711.639191435184</v>
      </c>
    </row>
    <row r="3" spans="1:83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98"/>
      <c r="AK3" s="98"/>
      <c r="AL3" s="148"/>
      <c r="AM3" s="98"/>
      <c r="AN3" s="98"/>
      <c r="AO3" s="98"/>
      <c r="AP3" s="98"/>
      <c r="AQ3" s="98"/>
      <c r="AR3" s="98"/>
      <c r="AS3" s="98"/>
      <c r="AT3" s="98"/>
      <c r="AU3" s="98"/>
      <c r="AX3" s="26"/>
      <c r="AY3" s="26"/>
      <c r="AZ3" s="26"/>
      <c r="BB3" s="148"/>
      <c r="BC3" s="98"/>
      <c r="BD3" s="98"/>
      <c r="BE3" s="98"/>
      <c r="BF3" s="98"/>
      <c r="BG3" s="98"/>
      <c r="BH3" s="98"/>
      <c r="BI3" s="98"/>
      <c r="BJ3" s="98"/>
      <c r="BK3" s="98"/>
      <c r="BM3" s="98"/>
      <c r="BN3" s="98"/>
      <c r="BO3" s="98"/>
      <c r="BP3" s="98"/>
      <c r="BQ3" s="98"/>
      <c r="BR3" s="98"/>
      <c r="BS3" s="98"/>
      <c r="BT3" s="98"/>
    </row>
    <row r="4" spans="1:83" ht="15.6" x14ac:dyDescent="0.3">
      <c r="A4" s="157"/>
      <c r="B4" s="158"/>
      <c r="D4" s="147"/>
      <c r="E4" s="4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98"/>
      <c r="AK4" s="98"/>
      <c r="AL4" s="148"/>
      <c r="AM4" s="98"/>
      <c r="AN4" s="98"/>
      <c r="AO4" s="98"/>
      <c r="AP4" s="98"/>
      <c r="AQ4" s="98"/>
      <c r="AR4" s="98"/>
      <c r="AS4" s="98"/>
      <c r="AT4" s="98"/>
      <c r="AU4" s="98"/>
      <c r="AX4" s="26"/>
      <c r="AY4" s="26"/>
      <c r="AZ4" s="26"/>
      <c r="BB4" s="148"/>
      <c r="BC4" s="98"/>
      <c r="BD4" s="98"/>
      <c r="BE4" s="98"/>
      <c r="BF4" s="98"/>
      <c r="BG4" s="98"/>
      <c r="BH4" s="98"/>
      <c r="BI4" s="98"/>
      <c r="BJ4" s="98"/>
      <c r="BK4" s="98"/>
      <c r="BM4" s="98"/>
      <c r="BN4" s="98"/>
      <c r="BO4" s="98"/>
      <c r="BP4" s="98"/>
      <c r="BQ4" s="98"/>
      <c r="BR4" s="98"/>
      <c r="BS4" s="98"/>
      <c r="BT4" s="98"/>
    </row>
    <row r="5" spans="1:83" ht="15.6" x14ac:dyDescent="0.3">
      <c r="A5" s="28" t="s">
        <v>95</v>
      </c>
      <c r="B5" s="6"/>
      <c r="D5" s="4"/>
      <c r="E5" s="4"/>
      <c r="F5" s="159" t="s">
        <v>70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48"/>
      <c r="X5" s="166" t="s">
        <v>51</v>
      </c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98"/>
      <c r="AL5" s="159" t="s">
        <v>70</v>
      </c>
      <c r="AM5" s="167"/>
      <c r="AN5" s="167"/>
      <c r="AO5" s="167"/>
      <c r="AP5" s="167"/>
      <c r="AQ5" s="167"/>
      <c r="AR5" s="167"/>
      <c r="AS5" s="167"/>
      <c r="AT5" s="167"/>
      <c r="AU5" s="167"/>
      <c r="AV5" s="148"/>
      <c r="AW5" s="166" t="s">
        <v>51</v>
      </c>
      <c r="AX5" s="171"/>
      <c r="AY5" s="171"/>
      <c r="AZ5" s="171"/>
      <c r="BA5" s="100"/>
      <c r="BB5" s="159" t="s">
        <v>70</v>
      </c>
      <c r="BC5" s="167"/>
      <c r="BD5" s="167"/>
      <c r="BE5" s="167"/>
      <c r="BF5" s="167"/>
      <c r="BG5" s="167"/>
      <c r="BH5" s="167"/>
      <c r="BI5" s="167"/>
      <c r="BJ5" s="167"/>
      <c r="BK5" s="167"/>
      <c r="BL5" s="100"/>
      <c r="BM5" s="234" t="s">
        <v>51</v>
      </c>
      <c r="BN5" s="234"/>
      <c r="BO5" s="170"/>
      <c r="BP5" s="170"/>
      <c r="BQ5" s="170"/>
      <c r="BR5" s="170"/>
      <c r="BS5" s="170"/>
      <c r="BT5" s="170"/>
      <c r="BU5" s="100"/>
    </row>
    <row r="6" spans="1:83" ht="15.6" x14ac:dyDescent="0.3">
      <c r="A6" s="28" t="s">
        <v>53</v>
      </c>
      <c r="B6" s="6">
        <v>5</v>
      </c>
      <c r="D6" s="4"/>
      <c r="E6" s="4"/>
      <c r="F6" s="98"/>
      <c r="G6" s="98"/>
      <c r="H6" s="98"/>
      <c r="I6" s="98"/>
      <c r="J6" s="98"/>
      <c r="K6" s="98"/>
      <c r="P6" s="98"/>
      <c r="Q6" s="98"/>
      <c r="R6" s="98"/>
      <c r="S6" s="98"/>
      <c r="T6" s="98"/>
      <c r="U6" s="98"/>
      <c r="V6" s="98"/>
      <c r="W6" s="98"/>
      <c r="Z6" s="98"/>
      <c r="AA6" s="98"/>
      <c r="AB6" s="98"/>
      <c r="AD6" s="148"/>
      <c r="AE6" s="148"/>
      <c r="AF6" s="14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W6" s="24"/>
      <c r="AX6" s="24"/>
      <c r="AY6" s="24"/>
      <c r="AZ6" s="24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</row>
    <row r="7" spans="1:83" ht="15.6" x14ac:dyDescent="0.3">
      <c r="A7" s="28"/>
      <c r="B7" s="6"/>
      <c r="D7" s="4"/>
      <c r="F7" s="148" t="s">
        <v>47</v>
      </c>
      <c r="G7" s="98" t="str">
        <f>E1</f>
        <v>Angie Deeks</v>
      </c>
      <c r="H7" s="98"/>
      <c r="I7" s="98"/>
      <c r="J7" s="98"/>
      <c r="K7" s="98"/>
      <c r="P7" s="148"/>
      <c r="Q7" s="148"/>
      <c r="R7" s="148"/>
      <c r="S7" s="98"/>
      <c r="T7" s="98"/>
      <c r="U7" s="98"/>
      <c r="V7" s="98"/>
      <c r="W7" s="148"/>
      <c r="X7" s="148" t="s">
        <v>47</v>
      </c>
      <c r="Y7" s="98" t="str">
        <f>E1</f>
        <v>Angie Deeks</v>
      </c>
      <c r="Z7" s="98"/>
      <c r="AA7" s="98"/>
      <c r="AB7" s="98"/>
      <c r="AD7" s="98"/>
      <c r="AE7" s="98"/>
      <c r="AF7" s="98"/>
      <c r="AG7" s="98"/>
      <c r="AH7" s="98"/>
      <c r="AI7" s="98"/>
      <c r="AJ7" s="98"/>
      <c r="AK7" s="98"/>
      <c r="AL7" s="148" t="s">
        <v>46</v>
      </c>
      <c r="AM7" s="98" t="str">
        <f>E2</f>
        <v>Robyn Bruderer</v>
      </c>
      <c r="AO7" s="98"/>
      <c r="AP7" s="98"/>
      <c r="AQ7" s="98"/>
      <c r="AR7" s="98"/>
      <c r="AS7" s="98"/>
      <c r="AT7" s="98"/>
      <c r="AU7" s="98"/>
      <c r="AW7" s="148" t="s">
        <v>46</v>
      </c>
      <c r="AX7" s="98" t="str">
        <f>E2</f>
        <v>Robyn Bruderer</v>
      </c>
      <c r="AY7" s="98"/>
      <c r="AZ7" s="24"/>
      <c r="BA7" s="98"/>
      <c r="BB7" s="148" t="s">
        <v>48</v>
      </c>
      <c r="BC7" s="98" t="str">
        <f>E3</f>
        <v>Juan Manuel Cardaci</v>
      </c>
      <c r="BD7" s="98"/>
      <c r="BE7" s="98"/>
      <c r="BF7" s="98"/>
      <c r="BG7" s="98"/>
      <c r="BH7" s="98"/>
      <c r="BI7" s="98"/>
      <c r="BJ7" s="98"/>
      <c r="BK7" s="98"/>
      <c r="BL7" s="98"/>
      <c r="BM7" s="148" t="s">
        <v>48</v>
      </c>
      <c r="BN7" s="148"/>
      <c r="BO7" s="98" t="str">
        <f>E3</f>
        <v>Juan Manuel Cardaci</v>
      </c>
      <c r="BP7" s="98"/>
      <c r="BQ7" s="98"/>
      <c r="BR7" s="98"/>
      <c r="BS7" s="148"/>
      <c r="BT7" s="148"/>
      <c r="BU7" s="98"/>
    </row>
    <row r="8" spans="1:83" x14ac:dyDescent="0.3">
      <c r="F8" s="148" t="s">
        <v>26</v>
      </c>
      <c r="G8" s="98"/>
      <c r="H8" s="98"/>
      <c r="I8" s="98"/>
      <c r="J8" s="98"/>
      <c r="K8" s="98"/>
      <c r="P8" s="98"/>
      <c r="Q8" s="98"/>
      <c r="R8" s="98"/>
      <c r="S8" s="98"/>
      <c r="T8" s="98"/>
      <c r="U8" s="98"/>
      <c r="V8" s="98"/>
      <c r="W8" s="98"/>
      <c r="X8" s="148" t="s">
        <v>26</v>
      </c>
      <c r="Y8" s="98"/>
      <c r="Z8" s="98"/>
      <c r="AA8" s="98"/>
      <c r="AB8" s="98"/>
      <c r="AD8" s="98"/>
      <c r="AE8" s="98"/>
      <c r="AF8" s="98"/>
      <c r="AG8" s="98"/>
      <c r="AH8" s="98"/>
      <c r="AI8" s="98"/>
      <c r="AJ8" s="98"/>
      <c r="AK8" s="98"/>
      <c r="AM8" s="98"/>
      <c r="AN8" s="98"/>
      <c r="AO8" s="98"/>
      <c r="AP8" s="98"/>
      <c r="AQ8" s="98"/>
      <c r="AR8" s="98"/>
      <c r="AS8" s="98"/>
      <c r="AT8" s="98"/>
      <c r="AU8" s="98"/>
      <c r="AX8" s="177"/>
      <c r="AY8" s="24"/>
      <c r="AZ8" s="24"/>
      <c r="BC8" s="98"/>
      <c r="BD8" s="98"/>
      <c r="BE8" s="98"/>
      <c r="BF8" s="98"/>
      <c r="BG8" s="98"/>
      <c r="BH8" s="98"/>
      <c r="BI8" s="98"/>
      <c r="BJ8" s="98"/>
      <c r="BK8" s="98"/>
      <c r="BM8" s="98"/>
      <c r="BN8" s="98"/>
      <c r="BO8" s="98"/>
      <c r="BP8" s="98"/>
      <c r="BQ8" s="98"/>
      <c r="BR8" s="98"/>
      <c r="BS8" s="98"/>
      <c r="BT8" s="98"/>
      <c r="BY8" s="6" t="s">
        <v>12</v>
      </c>
    </row>
    <row r="9" spans="1:83" x14ac:dyDescent="0.3">
      <c r="F9" s="148" t="s">
        <v>1</v>
      </c>
      <c r="G9" s="98"/>
      <c r="H9" s="98"/>
      <c r="I9" s="98"/>
      <c r="J9" s="98"/>
      <c r="K9" s="98"/>
      <c r="L9" s="160" t="s">
        <v>1</v>
      </c>
      <c r="M9" s="161"/>
      <c r="N9" s="385" t="s">
        <v>101</v>
      </c>
      <c r="O9" s="384" t="s">
        <v>102</v>
      </c>
      <c r="P9" s="161"/>
      <c r="Q9" s="161"/>
      <c r="R9" s="161" t="s">
        <v>2</v>
      </c>
      <c r="T9" s="161"/>
      <c r="U9" s="161" t="s">
        <v>3</v>
      </c>
      <c r="V9" s="161" t="s">
        <v>76</v>
      </c>
      <c r="W9" s="119"/>
      <c r="X9" s="148" t="s">
        <v>1</v>
      </c>
      <c r="Y9" s="98"/>
      <c r="AB9" s="98"/>
      <c r="AC9" s="160" t="s">
        <v>1</v>
      </c>
      <c r="AD9" s="119" t="s">
        <v>2</v>
      </c>
      <c r="AE9" s="161"/>
      <c r="AF9" s="161" t="s">
        <v>2</v>
      </c>
      <c r="AG9" s="361" t="s">
        <v>3</v>
      </c>
      <c r="AH9" s="161"/>
      <c r="AI9" s="161" t="s">
        <v>3</v>
      </c>
      <c r="AJ9" s="161" t="s">
        <v>76</v>
      </c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W9" s="26"/>
      <c r="AX9" s="24"/>
      <c r="AY9" s="24" t="s">
        <v>10</v>
      </c>
      <c r="AZ9" s="24" t="s">
        <v>13</v>
      </c>
      <c r="BA9" s="172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172"/>
      <c r="BM9" s="98" t="s">
        <v>14</v>
      </c>
      <c r="BN9" s="98"/>
      <c r="BO9" s="98"/>
      <c r="BP9" s="98"/>
      <c r="BQ9" s="98"/>
      <c r="BR9" s="98"/>
      <c r="BS9" s="98"/>
      <c r="BT9" s="119" t="s">
        <v>14</v>
      </c>
      <c r="BU9" s="172"/>
      <c r="BV9" s="94"/>
      <c r="BW9" s="94"/>
      <c r="BX9" s="94"/>
    </row>
    <row r="10" spans="1:83" x14ac:dyDescent="0.3">
      <c r="F10" s="150" t="s">
        <v>77</v>
      </c>
      <c r="G10" s="150" t="s">
        <v>78</v>
      </c>
      <c r="H10" s="150" t="s">
        <v>79</v>
      </c>
      <c r="I10" s="150" t="s">
        <v>80</v>
      </c>
      <c r="J10" s="150" t="s">
        <v>81</v>
      </c>
      <c r="K10" s="150" t="s">
        <v>82</v>
      </c>
      <c r="L10" s="162" t="s">
        <v>34</v>
      </c>
      <c r="M10" s="144" t="s">
        <v>100</v>
      </c>
      <c r="N10" s="385"/>
      <c r="O10" s="385"/>
      <c r="P10" s="144" t="s">
        <v>2</v>
      </c>
      <c r="Q10" s="144" t="s">
        <v>83</v>
      </c>
      <c r="R10" s="162" t="s">
        <v>34</v>
      </c>
      <c r="S10" s="163" t="s">
        <v>3</v>
      </c>
      <c r="T10" s="144" t="s">
        <v>83</v>
      </c>
      <c r="U10" s="162" t="s">
        <v>34</v>
      </c>
      <c r="V10" s="162" t="s">
        <v>34</v>
      </c>
      <c r="W10" s="168"/>
      <c r="X10" s="150" t="s">
        <v>77</v>
      </c>
      <c r="Y10" s="150" t="s">
        <v>78</v>
      </c>
      <c r="Z10" s="150" t="s">
        <v>79</v>
      </c>
      <c r="AA10" s="150" t="s">
        <v>217</v>
      </c>
      <c r="AB10" s="150" t="s">
        <v>81</v>
      </c>
      <c r="AC10" s="162" t="s">
        <v>34</v>
      </c>
      <c r="AD10" s="144" t="s">
        <v>218</v>
      </c>
      <c r="AE10" s="144" t="s">
        <v>83</v>
      </c>
      <c r="AF10" s="162" t="s">
        <v>34</v>
      </c>
      <c r="AG10" s="360" t="s">
        <v>219</v>
      </c>
      <c r="AH10" s="144" t="s">
        <v>83</v>
      </c>
      <c r="AI10" s="162" t="s">
        <v>34</v>
      </c>
      <c r="AJ10" s="162" t="s">
        <v>34</v>
      </c>
      <c r="AK10" s="172"/>
      <c r="AL10" s="120" t="s">
        <v>29</v>
      </c>
      <c r="AM10" s="120" t="s">
        <v>30</v>
      </c>
      <c r="AN10" s="120" t="s">
        <v>84</v>
      </c>
      <c r="AO10" s="120" t="s">
        <v>55</v>
      </c>
      <c r="AP10" s="120" t="s">
        <v>85</v>
      </c>
      <c r="AQ10" s="120" t="s">
        <v>86</v>
      </c>
      <c r="AR10" s="120" t="s">
        <v>31</v>
      </c>
      <c r="AS10" s="120" t="s">
        <v>87</v>
      </c>
      <c r="AT10" s="120" t="s">
        <v>38</v>
      </c>
      <c r="AU10" s="120" t="s">
        <v>37</v>
      </c>
      <c r="AV10" s="12"/>
      <c r="AW10" s="173" t="s">
        <v>36</v>
      </c>
      <c r="AX10" s="173" t="s">
        <v>13</v>
      </c>
      <c r="AY10" s="173" t="s">
        <v>9</v>
      </c>
      <c r="AZ10" s="173" t="s">
        <v>15</v>
      </c>
      <c r="BA10" s="172"/>
      <c r="BB10" s="120" t="s">
        <v>29</v>
      </c>
      <c r="BC10" s="120" t="s">
        <v>30</v>
      </c>
      <c r="BD10" s="120" t="s">
        <v>84</v>
      </c>
      <c r="BE10" s="120" t="s">
        <v>55</v>
      </c>
      <c r="BF10" s="120" t="s">
        <v>85</v>
      </c>
      <c r="BG10" s="120" t="s">
        <v>86</v>
      </c>
      <c r="BH10" s="120" t="s">
        <v>31</v>
      </c>
      <c r="BI10" s="120" t="s">
        <v>87</v>
      </c>
      <c r="BJ10" s="120" t="s">
        <v>38</v>
      </c>
      <c r="BK10" s="120" t="s">
        <v>37</v>
      </c>
      <c r="BL10" s="172"/>
      <c r="BM10" s="144" t="s">
        <v>94</v>
      </c>
      <c r="BN10" s="144" t="s">
        <v>4</v>
      </c>
      <c r="BO10" s="144" t="s">
        <v>5</v>
      </c>
      <c r="BP10" s="144" t="s">
        <v>6</v>
      </c>
      <c r="BQ10" s="144" t="s">
        <v>7</v>
      </c>
      <c r="BR10" s="144" t="s">
        <v>33</v>
      </c>
      <c r="BS10" s="120" t="s">
        <v>21</v>
      </c>
      <c r="BT10" s="120" t="s">
        <v>15</v>
      </c>
      <c r="BU10" s="172"/>
      <c r="BY10" s="13" t="s">
        <v>50</v>
      </c>
      <c r="BZ10" s="14"/>
      <c r="CA10" s="13" t="s">
        <v>51</v>
      </c>
      <c r="CB10" s="14"/>
      <c r="CC10" s="15" t="s">
        <v>52</v>
      </c>
      <c r="CD10" s="16"/>
    </row>
    <row r="11" spans="1:83" s="12" customFormat="1" x14ac:dyDescent="0.3">
      <c r="A11" s="12" t="s">
        <v>24</v>
      </c>
      <c r="B11" s="12" t="s">
        <v>25</v>
      </c>
      <c r="C11" s="12" t="s">
        <v>26</v>
      </c>
      <c r="D11" s="12" t="s">
        <v>27</v>
      </c>
      <c r="E11" s="12" t="s">
        <v>28</v>
      </c>
      <c r="F11" s="41"/>
      <c r="G11" s="41"/>
      <c r="H11" s="41"/>
      <c r="I11" s="41"/>
      <c r="J11" s="41"/>
      <c r="K11" s="41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8"/>
      <c r="X11" s="41"/>
      <c r="Y11" s="41"/>
      <c r="Z11" s="41"/>
      <c r="AA11" s="41"/>
      <c r="AB11" s="41"/>
      <c r="AC11" s="164"/>
      <c r="AD11" s="164"/>
      <c r="AE11" s="164"/>
      <c r="AF11" s="164"/>
      <c r="AG11" s="164"/>
      <c r="AH11" s="164"/>
      <c r="AI11" s="164"/>
      <c r="AJ11" s="164"/>
      <c r="AK11" s="172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7"/>
      <c r="AW11" s="24"/>
      <c r="AX11" s="24"/>
      <c r="AY11" s="24"/>
      <c r="AZ11" s="24"/>
      <c r="BA11" s="172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72"/>
      <c r="BM11" s="164"/>
      <c r="BN11" s="164"/>
      <c r="BO11" s="164"/>
      <c r="BP11" s="164"/>
      <c r="BQ11" s="164"/>
      <c r="BR11" s="164"/>
      <c r="BS11" s="119"/>
      <c r="BT11" s="119"/>
      <c r="BU11" s="172"/>
      <c r="BV11" s="94" t="s">
        <v>66</v>
      </c>
      <c r="BW11" s="94" t="s">
        <v>67</v>
      </c>
      <c r="BX11" s="94" t="s">
        <v>68</v>
      </c>
      <c r="BY11" s="13" t="s">
        <v>32</v>
      </c>
      <c r="BZ11" s="14"/>
      <c r="CA11" s="15" t="s">
        <v>32</v>
      </c>
      <c r="CB11" s="40"/>
      <c r="CC11" s="15" t="s">
        <v>32</v>
      </c>
      <c r="CD11" s="18" t="s">
        <v>35</v>
      </c>
    </row>
    <row r="12" spans="1:83" s="12" customFormat="1" x14ac:dyDescent="0.3">
      <c r="F12" s="41"/>
      <c r="G12" s="41"/>
      <c r="H12" s="41"/>
      <c r="I12" s="41"/>
      <c r="J12" s="41"/>
      <c r="K12" s="41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8"/>
      <c r="X12" s="41"/>
      <c r="Y12" s="41"/>
      <c r="Z12" s="41"/>
      <c r="AA12" s="41"/>
      <c r="AB12" s="41"/>
      <c r="AC12" s="164"/>
      <c r="AD12" s="164"/>
      <c r="AE12" s="164"/>
      <c r="AF12" s="164"/>
      <c r="AG12" s="164"/>
      <c r="AH12" s="164"/>
      <c r="AI12" s="164"/>
      <c r="AJ12" s="164"/>
      <c r="AK12" s="172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7"/>
      <c r="AW12" s="24"/>
      <c r="AX12" s="24"/>
      <c r="AY12" s="24"/>
      <c r="AZ12" s="24"/>
      <c r="BA12" s="172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72"/>
      <c r="BM12" s="164"/>
      <c r="BN12" s="164"/>
      <c r="BO12" s="164"/>
      <c r="BP12" s="164"/>
      <c r="BQ12" s="164"/>
      <c r="BR12" s="164"/>
      <c r="BS12" s="119"/>
      <c r="BT12" s="119"/>
      <c r="BU12" s="172"/>
      <c r="BV12" s="94"/>
      <c r="BW12" s="94"/>
      <c r="BX12" s="94"/>
      <c r="BY12" s="13"/>
      <c r="BZ12" s="14"/>
      <c r="CA12" s="15"/>
      <c r="CB12" s="40"/>
      <c r="CC12" s="15"/>
      <c r="CD12" s="18"/>
    </row>
    <row r="13" spans="1:83" s="12" customFormat="1" ht="15.6" x14ac:dyDescent="0.3">
      <c r="A13" s="265">
        <v>46</v>
      </c>
      <c r="B13" s="265" t="s">
        <v>163</v>
      </c>
      <c r="C13" s="265" t="s">
        <v>112</v>
      </c>
      <c r="D13" s="265" t="s">
        <v>113</v>
      </c>
      <c r="E13" s="265" t="s">
        <v>152</v>
      </c>
      <c r="F13" s="145">
        <v>5.5</v>
      </c>
      <c r="G13" s="145">
        <v>5.5</v>
      </c>
      <c r="H13" s="145">
        <v>5.5</v>
      </c>
      <c r="I13" s="145">
        <v>5</v>
      </c>
      <c r="J13" s="145">
        <v>5.5</v>
      </c>
      <c r="K13" s="145">
        <v>5</v>
      </c>
      <c r="L13" s="165">
        <f>SUM(F13:K13)/6</f>
        <v>5.333333333333333</v>
      </c>
      <c r="M13" s="145">
        <v>5.5</v>
      </c>
      <c r="N13" s="145">
        <v>5.5</v>
      </c>
      <c r="O13" s="145">
        <v>6</v>
      </c>
      <c r="P13" s="165">
        <f>((M13*0.5)+(N13*0.25)+(O13*0.25))</f>
        <v>5.625</v>
      </c>
      <c r="Q13" s="145"/>
      <c r="R13" s="165">
        <f>P13-Q13</f>
        <v>5.625</v>
      </c>
      <c r="S13" s="145">
        <v>6</v>
      </c>
      <c r="T13" s="145">
        <v>0.1</v>
      </c>
      <c r="U13" s="165">
        <f>S13-T13</f>
        <v>5.9</v>
      </c>
      <c r="V13" s="21">
        <f>SUM((L13*0.6),(R13*0.25),(U13*0.15))</f>
        <v>5.4912499999999991</v>
      </c>
      <c r="W13" s="43"/>
      <c r="X13" s="145">
        <v>5.8</v>
      </c>
      <c r="Y13" s="145">
        <v>6.3</v>
      </c>
      <c r="Z13" s="145">
        <v>6</v>
      </c>
      <c r="AA13" s="145">
        <v>5.8</v>
      </c>
      <c r="AB13" s="145">
        <v>6</v>
      </c>
      <c r="AC13" s="165">
        <f>(X13+Y13+Z13+AA13+AB13)/5</f>
        <v>5.98</v>
      </c>
      <c r="AD13" s="145">
        <v>6.3</v>
      </c>
      <c r="AE13" s="145"/>
      <c r="AF13" s="165">
        <f>AD13-AE13</f>
        <v>6.3</v>
      </c>
      <c r="AG13" s="145">
        <v>6.5</v>
      </c>
      <c r="AH13" s="145"/>
      <c r="AI13" s="165">
        <f>AG13-AH13</f>
        <v>6.5</v>
      </c>
      <c r="AJ13" s="21">
        <f>((AC13*0.5)+(AF13*0.3)+(AI13*0.2))</f>
        <v>6.18</v>
      </c>
      <c r="AK13" s="27"/>
      <c r="AL13" s="169">
        <v>5.2</v>
      </c>
      <c r="AM13" s="169">
        <v>6.5</v>
      </c>
      <c r="AN13" s="169">
        <v>6</v>
      </c>
      <c r="AO13" s="169">
        <v>6</v>
      </c>
      <c r="AP13" s="169">
        <v>7</v>
      </c>
      <c r="AQ13" s="169">
        <v>7</v>
      </c>
      <c r="AR13" s="169">
        <v>7</v>
      </c>
      <c r="AS13" s="169">
        <v>6</v>
      </c>
      <c r="AT13" s="22">
        <f>SUM(AL13:AS13)</f>
        <v>50.7</v>
      </c>
      <c r="AU13" s="21">
        <f>AT13/8</f>
        <v>6.3375000000000004</v>
      </c>
      <c r="AV13" s="17"/>
      <c r="AW13" s="175">
        <v>8.16</v>
      </c>
      <c r="AX13" s="24">
        <f>AW13</f>
        <v>8.16</v>
      </c>
      <c r="AY13" s="176"/>
      <c r="AZ13" s="24">
        <f>SUM(AX13-AY13)</f>
        <v>8.16</v>
      </c>
      <c r="BA13" s="172"/>
      <c r="BB13" s="169">
        <v>4.2</v>
      </c>
      <c r="BC13" s="169">
        <v>5.9</v>
      </c>
      <c r="BD13" s="169">
        <v>6.9</v>
      </c>
      <c r="BE13" s="169">
        <v>6.5</v>
      </c>
      <c r="BF13" s="169">
        <v>5.9</v>
      </c>
      <c r="BG13" s="169">
        <v>6.9</v>
      </c>
      <c r="BH13" s="169">
        <v>6.7</v>
      </c>
      <c r="BI13" s="169">
        <v>7.2</v>
      </c>
      <c r="BJ13" s="22">
        <f>SUM(BB13:BI13)</f>
        <v>50.2</v>
      </c>
      <c r="BK13" s="21">
        <f>BJ13/8</f>
        <v>6.2750000000000004</v>
      </c>
      <c r="BL13" s="172"/>
      <c r="BM13" s="169">
        <v>7.5</v>
      </c>
      <c r="BN13" s="169">
        <v>10</v>
      </c>
      <c r="BO13" s="169">
        <v>8.5</v>
      </c>
      <c r="BP13" s="169">
        <v>6.6</v>
      </c>
      <c r="BQ13" s="169">
        <v>6.5</v>
      </c>
      <c r="BR13" s="21">
        <f>SUM((BM13*0.2),(BN13*0.25),(BO13*0.2),(BP13*0.2),(BQ13*0.15))</f>
        <v>7.9950000000000001</v>
      </c>
      <c r="BS13" s="174"/>
      <c r="BT13" s="21">
        <f>BR13-BS13</f>
        <v>7.9950000000000001</v>
      </c>
      <c r="BU13" s="172"/>
      <c r="BV13" s="95">
        <f>(V13+AJ13)/2</f>
        <v>5.8356249999999994</v>
      </c>
      <c r="BW13" s="95">
        <f>(AU13+AZ13)/2</f>
        <v>7.2487500000000002</v>
      </c>
      <c r="BX13" s="95">
        <f>(BK13+BT13)/2</f>
        <v>7.1349999999999998</v>
      </c>
      <c r="BY13" s="178">
        <f>((V13*0.25)+(AU13*0.375)+(BK13*0.375))</f>
        <v>6.1025000000000009</v>
      </c>
      <c r="CA13" s="179">
        <f>((AJ13*0.25)+(AZ13*0.5)+(BT13*0.25))</f>
        <v>7.6237500000000002</v>
      </c>
      <c r="CB13" s="16"/>
      <c r="CC13" s="179">
        <f>(BY13+CA13)/2</f>
        <v>6.8631250000000001</v>
      </c>
      <c r="CD13" s="18"/>
      <c r="CE13" s="3"/>
    </row>
    <row r="14" spans="1:83" s="12" customFormat="1" ht="15.6" x14ac:dyDescent="0.3">
      <c r="A14" s="265">
        <v>50</v>
      </c>
      <c r="B14" s="265" t="s">
        <v>167</v>
      </c>
      <c r="C14" s="265" t="s">
        <v>252</v>
      </c>
      <c r="D14" s="265" t="s">
        <v>149</v>
      </c>
      <c r="E14" s="265" t="s">
        <v>150</v>
      </c>
      <c r="F14" s="145">
        <v>6.5</v>
      </c>
      <c r="G14" s="145">
        <v>6.3</v>
      </c>
      <c r="H14" s="145">
        <v>6</v>
      </c>
      <c r="I14" s="145">
        <v>5.8</v>
      </c>
      <c r="J14" s="145">
        <v>6</v>
      </c>
      <c r="K14" s="145">
        <v>5.5</v>
      </c>
      <c r="L14" s="165">
        <f>SUM(F14:K14)/6</f>
        <v>6.0166666666666666</v>
      </c>
      <c r="M14" s="145">
        <v>6.5</v>
      </c>
      <c r="N14" s="145">
        <v>6.5</v>
      </c>
      <c r="O14" s="145">
        <v>6.5</v>
      </c>
      <c r="P14" s="165">
        <f>((M14*0.5)+(N14*0.25)+(O14*0.25))</f>
        <v>6.5</v>
      </c>
      <c r="Q14" s="145"/>
      <c r="R14" s="165">
        <f>P14-Q14</f>
        <v>6.5</v>
      </c>
      <c r="S14" s="145">
        <v>7</v>
      </c>
      <c r="T14" s="145"/>
      <c r="U14" s="165">
        <f>S14-T14</f>
        <v>7</v>
      </c>
      <c r="V14" s="21">
        <f>SUM((L14*0.6),(R14*0.25),(U14*0.15))</f>
        <v>6.2849999999999993</v>
      </c>
      <c r="W14" s="43"/>
      <c r="X14" s="145">
        <v>6.3</v>
      </c>
      <c r="Y14" s="145">
        <v>6.3</v>
      </c>
      <c r="Z14" s="145">
        <v>6.5</v>
      </c>
      <c r="AA14" s="145">
        <v>5.5</v>
      </c>
      <c r="AB14" s="145">
        <v>6</v>
      </c>
      <c r="AC14" s="165">
        <f>(X14+Y14+Z14+AA14+AB14)/5</f>
        <v>6.12</v>
      </c>
      <c r="AD14" s="145">
        <v>6.5</v>
      </c>
      <c r="AE14" s="145"/>
      <c r="AF14" s="165">
        <f>AD14-AE14</f>
        <v>6.5</v>
      </c>
      <c r="AG14" s="145">
        <v>6.8</v>
      </c>
      <c r="AH14" s="145"/>
      <c r="AI14" s="165">
        <f>AG14-AH14</f>
        <v>6.8</v>
      </c>
      <c r="AJ14" s="21">
        <f>((AC14*0.5)+(AF14*0.3)+(AI14*0.2))</f>
        <v>6.37</v>
      </c>
      <c r="AK14" s="27"/>
      <c r="AL14" s="169">
        <v>4.8</v>
      </c>
      <c r="AM14" s="169">
        <v>5</v>
      </c>
      <c r="AN14" s="169">
        <v>5.3</v>
      </c>
      <c r="AO14" s="169">
        <v>5.5</v>
      </c>
      <c r="AP14" s="169">
        <v>6.2</v>
      </c>
      <c r="AQ14" s="169">
        <v>6.2</v>
      </c>
      <c r="AR14" s="169">
        <v>6</v>
      </c>
      <c r="AS14" s="169">
        <v>5.8</v>
      </c>
      <c r="AT14" s="22">
        <f>SUM(AL14:AS14)</f>
        <v>44.8</v>
      </c>
      <c r="AU14" s="21">
        <f>AT14/8</f>
        <v>5.6</v>
      </c>
      <c r="AV14" s="17"/>
      <c r="AW14" s="175">
        <v>7.2</v>
      </c>
      <c r="AX14" s="24">
        <f>AW14</f>
        <v>7.2</v>
      </c>
      <c r="AY14" s="176"/>
      <c r="AZ14" s="24">
        <f>SUM(AX14-AY14)</f>
        <v>7.2</v>
      </c>
      <c r="BA14" s="172"/>
      <c r="BB14" s="169">
        <v>3.8</v>
      </c>
      <c r="BC14" s="169">
        <v>4.5</v>
      </c>
      <c r="BD14" s="169">
        <v>6</v>
      </c>
      <c r="BE14" s="169">
        <v>6.4</v>
      </c>
      <c r="BF14" s="169">
        <v>4.2</v>
      </c>
      <c r="BG14" s="169">
        <v>4</v>
      </c>
      <c r="BH14" s="169">
        <v>5</v>
      </c>
      <c r="BI14" s="169">
        <v>5.2</v>
      </c>
      <c r="BJ14" s="22">
        <f>SUM(BB14:BI14)</f>
        <v>39.100000000000009</v>
      </c>
      <c r="BK14" s="21">
        <f>BJ14/8</f>
        <v>4.8875000000000011</v>
      </c>
      <c r="BL14" s="172"/>
      <c r="BM14" s="169">
        <v>7</v>
      </c>
      <c r="BN14" s="169">
        <v>10</v>
      </c>
      <c r="BO14" s="169">
        <v>8</v>
      </c>
      <c r="BP14" s="169">
        <v>5.5</v>
      </c>
      <c r="BQ14" s="169">
        <v>6.7</v>
      </c>
      <c r="BR14" s="21">
        <f>SUM((BM14*0.2),(BN14*0.25),(BO14*0.2),(BP14*0.2),(BQ14*0.15))</f>
        <v>7.6049999999999995</v>
      </c>
      <c r="BS14" s="174"/>
      <c r="BT14" s="21">
        <f>BR14-BS14</f>
        <v>7.6049999999999995</v>
      </c>
      <c r="BU14" s="172"/>
      <c r="BV14" s="95">
        <f>(V14+AJ14)/2</f>
        <v>6.3274999999999997</v>
      </c>
      <c r="BW14" s="95">
        <f>(AU14+AZ14)/2</f>
        <v>6.4</v>
      </c>
      <c r="BX14" s="95">
        <f>(BK14+BT14)/2</f>
        <v>6.2462499999999999</v>
      </c>
      <c r="BY14" s="178">
        <f>((V14*0.25)+(AU14*0.375)+(BK14*0.375))</f>
        <v>5.5040624999999999</v>
      </c>
      <c r="CA14" s="179">
        <f>((AJ14*0.25)+(AZ14*0.5)+(BT14*0.25))</f>
        <v>7.09375</v>
      </c>
      <c r="CB14" s="16"/>
      <c r="CC14" s="179">
        <f>(BY14+CA14)/2</f>
        <v>6.2989062499999999</v>
      </c>
      <c r="CD14" s="18"/>
      <c r="CE14" s="3"/>
    </row>
    <row r="15" spans="1:83" s="12" customFormat="1" ht="15.6" x14ac:dyDescent="0.3">
      <c r="A15" s="265">
        <v>67</v>
      </c>
      <c r="B15" s="265" t="s">
        <v>166</v>
      </c>
      <c r="C15" s="265" t="s">
        <v>132</v>
      </c>
      <c r="D15" s="265" t="s">
        <v>133</v>
      </c>
      <c r="E15" s="265" t="s">
        <v>142</v>
      </c>
      <c r="F15" s="145">
        <v>6</v>
      </c>
      <c r="G15" s="145">
        <v>6.5</v>
      </c>
      <c r="H15" s="145">
        <v>6</v>
      </c>
      <c r="I15" s="145">
        <v>6</v>
      </c>
      <c r="J15" s="145">
        <v>6</v>
      </c>
      <c r="K15" s="145">
        <v>5</v>
      </c>
      <c r="L15" s="165">
        <f>SUM(F15:K15)/6</f>
        <v>5.916666666666667</v>
      </c>
      <c r="M15" s="145">
        <v>6.5</v>
      </c>
      <c r="N15" s="145">
        <v>6.5</v>
      </c>
      <c r="O15" s="145">
        <v>6.5</v>
      </c>
      <c r="P15" s="165">
        <f>((M15*0.5)+(N15*0.25)+(O15*0.25))</f>
        <v>6.5</v>
      </c>
      <c r="Q15" s="145"/>
      <c r="R15" s="165">
        <f>P15-Q15</f>
        <v>6.5</v>
      </c>
      <c r="S15" s="145">
        <v>7</v>
      </c>
      <c r="T15" s="145"/>
      <c r="U15" s="165">
        <f>S15-T15</f>
        <v>7</v>
      </c>
      <c r="V15" s="21">
        <f>SUM((L15*0.6),(R15*0.25),(U15*0.15))</f>
        <v>6.2250000000000005</v>
      </c>
      <c r="W15" s="43"/>
      <c r="X15" s="145">
        <v>5.3</v>
      </c>
      <c r="Y15" s="145">
        <v>6</v>
      </c>
      <c r="Z15" s="145">
        <v>5.8</v>
      </c>
      <c r="AA15" s="145">
        <v>5.5</v>
      </c>
      <c r="AB15" s="145">
        <v>6</v>
      </c>
      <c r="AC15" s="165">
        <f>(X15+Y15+Z15+AA15+AB15)/5</f>
        <v>5.7200000000000006</v>
      </c>
      <c r="AD15" s="145">
        <v>6.5</v>
      </c>
      <c r="AE15" s="145"/>
      <c r="AF15" s="165">
        <f>AD15-AE15</f>
        <v>6.5</v>
      </c>
      <c r="AG15" s="145">
        <v>6.5</v>
      </c>
      <c r="AH15" s="145"/>
      <c r="AI15" s="165">
        <f>AG15-AH15</f>
        <v>6.5</v>
      </c>
      <c r="AJ15" s="21">
        <f>((AC15*0.5)+(AF15*0.3)+(AI15*0.2))</f>
        <v>6.11</v>
      </c>
      <c r="AK15" s="27"/>
      <c r="AL15" s="169">
        <v>5</v>
      </c>
      <c r="AM15" s="169">
        <v>6.2</v>
      </c>
      <c r="AN15" s="169">
        <v>6</v>
      </c>
      <c r="AO15" s="169">
        <v>6.3</v>
      </c>
      <c r="AP15" s="169">
        <v>6.8</v>
      </c>
      <c r="AQ15" s="169">
        <v>7</v>
      </c>
      <c r="AR15" s="169">
        <v>6</v>
      </c>
      <c r="AS15" s="169">
        <v>5.9</v>
      </c>
      <c r="AT15" s="22">
        <f>SUM(AL15:AS15)</f>
        <v>49.199999999999996</v>
      </c>
      <c r="AU15" s="21">
        <f>AT15/8</f>
        <v>6.1499999999999995</v>
      </c>
      <c r="AV15" s="17"/>
      <c r="AW15" s="175">
        <v>7.6</v>
      </c>
      <c r="AX15" s="24">
        <f>AW15</f>
        <v>7.6</v>
      </c>
      <c r="AY15" s="176"/>
      <c r="AZ15" s="24">
        <f>SUM(AX15-AY15)</f>
        <v>7.6</v>
      </c>
      <c r="BA15" s="172"/>
      <c r="BB15" s="169">
        <v>3.4</v>
      </c>
      <c r="BC15" s="169">
        <v>5.2</v>
      </c>
      <c r="BD15" s="169">
        <v>6.6</v>
      </c>
      <c r="BE15" s="169">
        <v>6.4</v>
      </c>
      <c r="BF15" s="169">
        <v>4.5</v>
      </c>
      <c r="BG15" s="169">
        <v>4.2</v>
      </c>
      <c r="BH15" s="169">
        <v>6</v>
      </c>
      <c r="BI15" s="169">
        <v>4.5</v>
      </c>
      <c r="BJ15" s="22">
        <f>SUM(BB15:BI15)</f>
        <v>40.799999999999997</v>
      </c>
      <c r="BK15" s="21">
        <f>BJ15/8</f>
        <v>5.0999999999999996</v>
      </c>
      <c r="BL15" s="172"/>
      <c r="BM15" s="169">
        <v>5.6</v>
      </c>
      <c r="BN15" s="169">
        <v>10</v>
      </c>
      <c r="BO15" s="169">
        <v>8.1999999999999993</v>
      </c>
      <c r="BP15" s="169">
        <v>5</v>
      </c>
      <c r="BQ15" s="169">
        <v>4.2</v>
      </c>
      <c r="BR15" s="21">
        <f>SUM((BM15*0.2),(BN15*0.25),(BO15*0.2),(BP15*0.2),(BQ15*0.15))</f>
        <v>6.89</v>
      </c>
      <c r="BS15" s="174">
        <v>1</v>
      </c>
      <c r="BT15" s="21">
        <f>BR15-BS15</f>
        <v>5.89</v>
      </c>
      <c r="BU15" s="172"/>
      <c r="BV15" s="95">
        <f>(V15+AJ15)/2</f>
        <v>6.1675000000000004</v>
      </c>
      <c r="BW15" s="95">
        <f>(AU15+AZ15)/2</f>
        <v>6.875</v>
      </c>
      <c r="BX15" s="95">
        <f>(BK15+BT15)/2</f>
        <v>5.4949999999999992</v>
      </c>
      <c r="BY15" s="178">
        <f>((V15*0.25)+(AU15*0.375)+(BK15*0.375))</f>
        <v>5.7749999999999995</v>
      </c>
      <c r="CA15" s="179">
        <f>((AJ15*0.25)+(AZ15*0.5)+(BT15*0.25))</f>
        <v>6.8</v>
      </c>
      <c r="CB15" s="16"/>
      <c r="CC15" s="179">
        <f>(BY15+CA15)/2</f>
        <v>6.2874999999999996</v>
      </c>
      <c r="CD15" s="18"/>
      <c r="CE15" s="3"/>
    </row>
    <row r="16" spans="1:83" s="12" customFormat="1" ht="15.6" x14ac:dyDescent="0.3">
      <c r="A16" s="265">
        <v>72</v>
      </c>
      <c r="B16" s="265" t="s">
        <v>164</v>
      </c>
      <c r="C16" s="265" t="s">
        <v>157</v>
      </c>
      <c r="D16" s="265" t="s">
        <v>158</v>
      </c>
      <c r="E16" s="265" t="s">
        <v>159</v>
      </c>
      <c r="F16" s="145">
        <v>6.5</v>
      </c>
      <c r="G16" s="145">
        <v>5.5</v>
      </c>
      <c r="H16" s="145">
        <v>6</v>
      </c>
      <c r="I16" s="145">
        <v>5.8</v>
      </c>
      <c r="J16" s="145">
        <v>5.5</v>
      </c>
      <c r="K16" s="145">
        <v>5.5</v>
      </c>
      <c r="L16" s="165">
        <f>SUM(F16:K16)/6</f>
        <v>5.8</v>
      </c>
      <c r="M16" s="145">
        <v>6.3</v>
      </c>
      <c r="N16" s="145">
        <v>6.5</v>
      </c>
      <c r="O16" s="145">
        <v>6.5</v>
      </c>
      <c r="P16" s="165">
        <f>((M16*0.5)+(N16*0.25)+(O16*0.25))</f>
        <v>6.4</v>
      </c>
      <c r="Q16" s="145"/>
      <c r="R16" s="165">
        <f>P16-Q16</f>
        <v>6.4</v>
      </c>
      <c r="S16" s="145">
        <v>7</v>
      </c>
      <c r="T16" s="145"/>
      <c r="U16" s="165">
        <f>S16-T16</f>
        <v>7</v>
      </c>
      <c r="V16" s="21">
        <f>SUM((L16*0.6),(R16*0.25),(U16*0.15))</f>
        <v>6.13</v>
      </c>
      <c r="W16" s="43"/>
      <c r="X16" s="145">
        <v>5.5</v>
      </c>
      <c r="Y16" s="145">
        <v>6.5</v>
      </c>
      <c r="Z16" s="145">
        <v>6.5</v>
      </c>
      <c r="AA16" s="145">
        <v>5</v>
      </c>
      <c r="AB16" s="145">
        <v>6</v>
      </c>
      <c r="AC16" s="165">
        <f>(X16+Y16+Z16+AA16+AB16)/5</f>
        <v>5.9</v>
      </c>
      <c r="AD16" s="145">
        <v>6.5</v>
      </c>
      <c r="AE16" s="145"/>
      <c r="AF16" s="165">
        <f>AD16-AE16</f>
        <v>6.5</v>
      </c>
      <c r="AG16" s="145">
        <v>6.5</v>
      </c>
      <c r="AH16" s="145"/>
      <c r="AI16" s="165">
        <f>AG16-AH16</f>
        <v>6.5</v>
      </c>
      <c r="AJ16" s="21">
        <f>((AC16*0.5)+(AF16*0.3)+(AI16*0.2))</f>
        <v>6.2</v>
      </c>
      <c r="AK16" s="27"/>
      <c r="AL16" s="169">
        <v>4.2</v>
      </c>
      <c r="AM16" s="169">
        <v>5.3</v>
      </c>
      <c r="AN16" s="169">
        <v>5</v>
      </c>
      <c r="AO16" s="169">
        <v>5</v>
      </c>
      <c r="AP16" s="169">
        <v>4.7</v>
      </c>
      <c r="AQ16" s="169">
        <v>5.4</v>
      </c>
      <c r="AR16" s="169">
        <v>5</v>
      </c>
      <c r="AS16" s="169">
        <v>4.8</v>
      </c>
      <c r="AT16" s="22">
        <f>SUM(AL16:AS16)</f>
        <v>39.4</v>
      </c>
      <c r="AU16" s="21">
        <f>AT16/8</f>
        <v>4.9249999999999998</v>
      </c>
      <c r="AV16" s="17"/>
      <c r="AW16" s="175">
        <v>7.64</v>
      </c>
      <c r="AX16" s="24">
        <f>AW16</f>
        <v>7.64</v>
      </c>
      <c r="AY16" s="176"/>
      <c r="AZ16" s="24">
        <f>SUM(AX16-AY16)</f>
        <v>7.64</v>
      </c>
      <c r="BA16" s="172"/>
      <c r="BB16" s="169">
        <v>2.9</v>
      </c>
      <c r="BC16" s="169">
        <v>4</v>
      </c>
      <c r="BD16" s="169">
        <v>6.2</v>
      </c>
      <c r="BE16" s="169">
        <v>5.8</v>
      </c>
      <c r="BF16" s="169">
        <v>3.9</v>
      </c>
      <c r="BG16" s="169">
        <v>2.5</v>
      </c>
      <c r="BH16" s="169">
        <v>4.5</v>
      </c>
      <c r="BI16" s="169">
        <v>3</v>
      </c>
      <c r="BJ16" s="22">
        <f>SUM(BB16:BI16)</f>
        <v>32.799999999999997</v>
      </c>
      <c r="BK16" s="21">
        <f>BJ16/8</f>
        <v>4.0999999999999996</v>
      </c>
      <c r="BL16" s="172"/>
      <c r="BM16" s="169">
        <v>8.5</v>
      </c>
      <c r="BN16" s="169">
        <v>9</v>
      </c>
      <c r="BO16" s="169">
        <v>7.8</v>
      </c>
      <c r="BP16" s="169">
        <v>6.2</v>
      </c>
      <c r="BQ16" s="169">
        <v>6</v>
      </c>
      <c r="BR16" s="21">
        <f>SUM((BM16*0.2),(BN16*0.25),(BO16*0.2),(BP16*0.2),(BQ16*0.15))</f>
        <v>7.65</v>
      </c>
      <c r="BS16" s="174"/>
      <c r="BT16" s="21">
        <f>BR16-BS16</f>
        <v>7.65</v>
      </c>
      <c r="BU16" s="172"/>
      <c r="BV16" s="95">
        <f>(V16+AJ16)/2</f>
        <v>6.165</v>
      </c>
      <c r="BW16" s="95">
        <f>(AU16+AZ16)/2</f>
        <v>6.2824999999999998</v>
      </c>
      <c r="BX16" s="95">
        <f>(BK16+BT16)/2</f>
        <v>5.875</v>
      </c>
      <c r="BY16" s="178">
        <f>((V16*0.25)+(AU16*0.375)+(BK16*0.375))</f>
        <v>4.9168749999999992</v>
      </c>
      <c r="CA16" s="179">
        <f>((AJ16*0.25)+(AZ16*0.5)+(BT16*0.25))</f>
        <v>7.2825000000000006</v>
      </c>
      <c r="CB16" s="16"/>
      <c r="CC16" s="179">
        <f>(BY16+CA16)/2</f>
        <v>6.0996874999999999</v>
      </c>
      <c r="CD16" s="18"/>
      <c r="CE16" s="3"/>
    </row>
    <row r="17" spans="1:83" s="12" customFormat="1" ht="15.6" x14ac:dyDescent="0.3">
      <c r="A17" s="265">
        <v>78</v>
      </c>
      <c r="B17" s="265" t="s">
        <v>165</v>
      </c>
      <c r="C17" s="265" t="s">
        <v>157</v>
      </c>
      <c r="D17" s="265" t="s">
        <v>158</v>
      </c>
      <c r="E17" s="265" t="s">
        <v>159</v>
      </c>
      <c r="F17" s="145">
        <v>6.5</v>
      </c>
      <c r="G17" s="145">
        <v>5.5</v>
      </c>
      <c r="H17" s="145">
        <v>6</v>
      </c>
      <c r="I17" s="145">
        <v>5.8</v>
      </c>
      <c r="J17" s="145">
        <v>5.5</v>
      </c>
      <c r="K17" s="145">
        <v>5.5</v>
      </c>
      <c r="L17" s="165">
        <f>SUM(F17:K17)/6</f>
        <v>5.8</v>
      </c>
      <c r="M17" s="145">
        <v>6.3</v>
      </c>
      <c r="N17" s="145">
        <v>6.5</v>
      </c>
      <c r="O17" s="145">
        <v>6.5</v>
      </c>
      <c r="P17" s="165">
        <f>((M17*0.5)+(N17*0.25)+(O17*0.25))</f>
        <v>6.4</v>
      </c>
      <c r="Q17" s="145"/>
      <c r="R17" s="165">
        <f>P17-Q17</f>
        <v>6.4</v>
      </c>
      <c r="S17" s="145">
        <v>7</v>
      </c>
      <c r="T17" s="145"/>
      <c r="U17" s="165">
        <f>S17-T17</f>
        <v>7</v>
      </c>
      <c r="V17" s="21">
        <f>SUM((L17*0.6),(R17*0.25),(U17*0.15))</f>
        <v>6.13</v>
      </c>
      <c r="W17" s="43"/>
      <c r="X17" s="145">
        <v>5.5</v>
      </c>
      <c r="Y17" s="145">
        <v>6.5</v>
      </c>
      <c r="Z17" s="145">
        <v>6.5</v>
      </c>
      <c r="AA17" s="145">
        <v>5</v>
      </c>
      <c r="AB17" s="145">
        <v>6</v>
      </c>
      <c r="AC17" s="165">
        <f>(X17+Y17+Z17+AA17+AB17)/5</f>
        <v>5.9</v>
      </c>
      <c r="AD17" s="145">
        <v>6.5</v>
      </c>
      <c r="AE17" s="145"/>
      <c r="AF17" s="165">
        <f>AD17-AE17</f>
        <v>6.5</v>
      </c>
      <c r="AG17" s="145">
        <v>6.5</v>
      </c>
      <c r="AH17" s="145"/>
      <c r="AI17" s="165">
        <f>AG17-AH17</f>
        <v>6.5</v>
      </c>
      <c r="AJ17" s="21">
        <f>((AC17*0.5)+(AF17*0.3)+(AI17*0.2))</f>
        <v>6.2</v>
      </c>
      <c r="AK17" s="27"/>
      <c r="AL17" s="169">
        <v>4.5</v>
      </c>
      <c r="AM17" s="169">
        <v>4.8</v>
      </c>
      <c r="AN17" s="169">
        <v>5</v>
      </c>
      <c r="AO17" s="169">
        <v>5.0999999999999996</v>
      </c>
      <c r="AP17" s="169">
        <v>4.8</v>
      </c>
      <c r="AQ17" s="169">
        <v>4.8</v>
      </c>
      <c r="AR17" s="169">
        <v>2</v>
      </c>
      <c r="AS17" s="169">
        <v>4.5</v>
      </c>
      <c r="AT17" s="22">
        <f>SUM(AL17:AS17)</f>
        <v>35.5</v>
      </c>
      <c r="AU17" s="21">
        <f>AT17/8</f>
        <v>4.4375</v>
      </c>
      <c r="AV17" s="17"/>
      <c r="AW17" s="175">
        <v>6.88</v>
      </c>
      <c r="AX17" s="24">
        <f>AW17</f>
        <v>6.88</v>
      </c>
      <c r="AY17" s="176"/>
      <c r="AZ17" s="24">
        <f>SUM(AX17-AY17)</f>
        <v>6.88</v>
      </c>
      <c r="BA17" s="172"/>
      <c r="BB17" s="169">
        <v>1.9</v>
      </c>
      <c r="BC17" s="169">
        <v>3.9</v>
      </c>
      <c r="BD17" s="169">
        <v>4.9000000000000004</v>
      </c>
      <c r="BE17" s="169">
        <v>5.9</v>
      </c>
      <c r="BF17" s="169">
        <v>2.2000000000000002</v>
      </c>
      <c r="BG17" s="169">
        <v>1.9</v>
      </c>
      <c r="BH17" s="169">
        <v>2</v>
      </c>
      <c r="BI17" s="169">
        <v>2.4</v>
      </c>
      <c r="BJ17" s="22">
        <f>SUM(BB17:BI17)</f>
        <v>25.099999999999998</v>
      </c>
      <c r="BK17" s="21">
        <f>BJ17/8</f>
        <v>3.1374999999999997</v>
      </c>
      <c r="BL17" s="172"/>
      <c r="BM17" s="169">
        <v>7.4</v>
      </c>
      <c r="BN17" s="169">
        <v>10</v>
      </c>
      <c r="BO17" s="169">
        <v>8</v>
      </c>
      <c r="BP17" s="169">
        <v>6.5</v>
      </c>
      <c r="BQ17" s="169">
        <v>5.9</v>
      </c>
      <c r="BR17" s="21">
        <f>SUM((BM17*0.2),(BN17*0.25),(BO17*0.2),(BP17*0.2),(BQ17*0.15))</f>
        <v>7.7649999999999997</v>
      </c>
      <c r="BS17" s="174"/>
      <c r="BT17" s="21">
        <f>BR17-BS17</f>
        <v>7.7649999999999997</v>
      </c>
      <c r="BU17" s="172"/>
      <c r="BV17" s="95">
        <f>(V17+AJ17)/2</f>
        <v>6.165</v>
      </c>
      <c r="BW17" s="95">
        <f>(AU17+AZ17)/2</f>
        <v>5.6587499999999995</v>
      </c>
      <c r="BX17" s="95">
        <f>(BK17+BT17)/2</f>
        <v>5.4512499999999999</v>
      </c>
      <c r="BY17" s="178">
        <f>((V17*0.25)+(AU17*0.375)+(BK17*0.375))</f>
        <v>4.3731249999999999</v>
      </c>
      <c r="CA17" s="179">
        <f>((AJ17*0.25)+(AZ17*0.5)+(BT17*0.25))</f>
        <v>6.9312500000000004</v>
      </c>
      <c r="CB17" s="16"/>
      <c r="CC17" s="179">
        <f>(BY17+CA17)/2</f>
        <v>5.6521875000000001</v>
      </c>
      <c r="CD17" s="18"/>
      <c r="CE17" s="3"/>
    </row>
    <row r="18" spans="1:83" s="12" customFormat="1" ht="15.6" x14ac:dyDescent="0.3">
      <c r="A18" s="265">
        <v>43</v>
      </c>
      <c r="B18" s="265" t="s">
        <v>168</v>
      </c>
      <c r="C18" s="265" t="s">
        <v>169</v>
      </c>
      <c r="D18" s="265" t="s">
        <v>113</v>
      </c>
      <c r="E18" s="265" t="s">
        <v>152</v>
      </c>
      <c r="F18" s="145">
        <v>3</v>
      </c>
      <c r="G18" s="145">
        <v>4</v>
      </c>
      <c r="H18" s="145">
        <v>4</v>
      </c>
      <c r="I18" s="145">
        <v>4</v>
      </c>
      <c r="J18" s="145">
        <v>3</v>
      </c>
      <c r="K18" s="145">
        <v>4</v>
      </c>
      <c r="L18" s="165">
        <f t="shared" ref="L18" si="0">SUM(F18:K18)/6</f>
        <v>3.6666666666666665</v>
      </c>
      <c r="M18" s="145">
        <v>3</v>
      </c>
      <c r="N18" s="145">
        <v>2</v>
      </c>
      <c r="O18" s="145">
        <v>3</v>
      </c>
      <c r="P18" s="165">
        <f t="shared" ref="P18" si="1">((M18*0.5)+(N18*0.25)+(O18*0.25))</f>
        <v>2.75</v>
      </c>
      <c r="Q18" s="145"/>
      <c r="R18" s="165">
        <f t="shared" ref="R18" si="2">P18-Q18</f>
        <v>2.75</v>
      </c>
      <c r="S18" s="145">
        <v>5.5</v>
      </c>
      <c r="T18" s="145">
        <v>20</v>
      </c>
      <c r="U18" s="165">
        <v>0</v>
      </c>
      <c r="V18" s="21">
        <f t="shared" ref="V18" si="3">SUM((L18*0.6),(R18*0.25),(U18*0.15))</f>
        <v>2.8874999999999997</v>
      </c>
      <c r="W18" s="43"/>
      <c r="X18" s="145">
        <v>5.8</v>
      </c>
      <c r="Y18" s="145">
        <v>4</v>
      </c>
      <c r="Z18" s="145">
        <v>5</v>
      </c>
      <c r="AA18" s="145">
        <v>5</v>
      </c>
      <c r="AB18" s="145">
        <v>5</v>
      </c>
      <c r="AC18" s="165">
        <f t="shared" ref="AC18" si="4">(X18+Y18+Z18+AA18+AB18)/5</f>
        <v>4.96</v>
      </c>
      <c r="AD18" s="145">
        <v>5.5</v>
      </c>
      <c r="AE18" s="145"/>
      <c r="AF18" s="165">
        <f t="shared" ref="AF18" si="5">AD18-AE18</f>
        <v>5.5</v>
      </c>
      <c r="AG18" s="145">
        <v>6.5</v>
      </c>
      <c r="AH18" s="145"/>
      <c r="AI18" s="165">
        <f t="shared" ref="AI18" si="6">AG18-AH18</f>
        <v>6.5</v>
      </c>
      <c r="AJ18" s="21">
        <f t="shared" ref="AJ18" si="7">((AC18*0.5)+(AF18*0.3)+(AI18*0.2))</f>
        <v>5.43</v>
      </c>
      <c r="AK18" s="27"/>
      <c r="AL18" s="169">
        <v>0</v>
      </c>
      <c r="AM18" s="169">
        <v>6</v>
      </c>
      <c r="AN18" s="169">
        <v>0</v>
      </c>
      <c r="AO18" s="169">
        <v>0</v>
      </c>
      <c r="AP18" s="169">
        <v>6</v>
      </c>
      <c r="AQ18" s="169">
        <v>6</v>
      </c>
      <c r="AR18" s="169">
        <v>0</v>
      </c>
      <c r="AS18" s="169">
        <v>0</v>
      </c>
      <c r="AT18" s="22">
        <f t="shared" ref="AT18" si="8">SUM(AL18:AS18)</f>
        <v>18</v>
      </c>
      <c r="AU18" s="21">
        <f t="shared" ref="AU18" si="9">AT18/8</f>
        <v>2.25</v>
      </c>
      <c r="AV18" s="17"/>
      <c r="AW18" s="175">
        <v>8.4</v>
      </c>
      <c r="AX18" s="24">
        <f t="shared" ref="AX18" si="10">AW18</f>
        <v>8.4</v>
      </c>
      <c r="AY18" s="176"/>
      <c r="AZ18" s="24">
        <f t="shared" ref="AZ18" si="11">SUM(AX18-AY18)</f>
        <v>8.4</v>
      </c>
      <c r="BA18" s="172"/>
      <c r="BB18" s="169">
        <v>0</v>
      </c>
      <c r="BC18" s="169">
        <v>3</v>
      </c>
      <c r="BD18" s="169">
        <v>0</v>
      </c>
      <c r="BE18" s="169">
        <v>0</v>
      </c>
      <c r="BF18" s="169">
        <v>0</v>
      </c>
      <c r="BG18" s="169">
        <v>1.9</v>
      </c>
      <c r="BH18" s="169">
        <v>0</v>
      </c>
      <c r="BI18" s="169">
        <v>4.2</v>
      </c>
      <c r="BJ18" s="22">
        <f t="shared" ref="BJ18" si="12">SUM(BB18:BI18)</f>
        <v>9.1000000000000014</v>
      </c>
      <c r="BK18" s="21">
        <f t="shared" ref="BK18" si="13">BJ18/8</f>
        <v>1.1375000000000002</v>
      </c>
      <c r="BL18" s="172"/>
      <c r="BM18" s="169">
        <v>6</v>
      </c>
      <c r="BN18" s="169">
        <v>7</v>
      </c>
      <c r="BO18" s="169">
        <v>4.2</v>
      </c>
      <c r="BP18" s="169">
        <v>3.2</v>
      </c>
      <c r="BQ18" s="169">
        <v>2</v>
      </c>
      <c r="BR18" s="21">
        <f t="shared" ref="BR18" si="14">SUM((BM18*0.2),(BN18*0.25),(BO18*0.2),(BP18*0.2),(BQ18*0.15))</f>
        <v>4.7299999999999995</v>
      </c>
      <c r="BS18" s="174">
        <v>1</v>
      </c>
      <c r="BT18" s="21">
        <f t="shared" ref="BT18" si="15">BR18-BS18</f>
        <v>3.7299999999999995</v>
      </c>
      <c r="BU18" s="172"/>
      <c r="BV18" s="95">
        <f t="shared" ref="BV18" si="16">(V18+AJ18)/2</f>
        <v>4.1587499999999995</v>
      </c>
      <c r="BW18" s="95">
        <f t="shared" ref="BW18" si="17">(AU18+AZ18)/2</f>
        <v>5.3250000000000002</v>
      </c>
      <c r="BX18" s="95">
        <f t="shared" ref="BX18" si="18">(BK18+BT18)/2</f>
        <v>2.4337499999999999</v>
      </c>
      <c r="BY18" s="178">
        <f t="shared" ref="BY18" si="19">((V18*0.25)+(AU18*0.375)+(BK18*0.375))</f>
        <v>1.9921875</v>
      </c>
      <c r="CA18" s="179">
        <f t="shared" ref="CA18" si="20">((AJ18*0.25)+(AZ18*0.5)+(BT18*0.25))</f>
        <v>6.49</v>
      </c>
      <c r="CB18" s="16"/>
      <c r="CC18" s="179">
        <f t="shared" ref="CC18" si="21">(BY18+CA18)/2</f>
        <v>4.2410937500000001</v>
      </c>
      <c r="CD18" s="18" t="s">
        <v>162</v>
      </c>
      <c r="CE18" s="3"/>
    </row>
  </sheetData>
  <sortState xmlns:xlrd2="http://schemas.microsoft.com/office/spreadsheetml/2017/richdata2" ref="A13:CE17">
    <sortCondition descending="1" ref="CC13:CC17"/>
  </sortState>
  <mergeCells count="3">
    <mergeCell ref="N9:N10"/>
    <mergeCell ref="O9:O10"/>
    <mergeCell ref="A3:C3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1897-44D7-4D09-A9AF-54844521A1AD}">
  <sheetPr>
    <pageSetUpPr fitToPage="1"/>
  </sheetPr>
  <dimension ref="A1:BY13"/>
  <sheetViews>
    <sheetView topLeftCell="AY1" workbookViewId="0">
      <selection activeCell="BY14" sqref="BY14"/>
    </sheetView>
  </sheetViews>
  <sheetFormatPr defaultColWidth="9.109375" defaultRowHeight="14.4" x14ac:dyDescent="0.3"/>
  <cols>
    <col min="1" max="1" width="6.6640625" style="3" customWidth="1"/>
    <col min="2" max="2" width="23.109375" style="3" customWidth="1"/>
    <col min="3" max="3" width="21" style="3" customWidth="1"/>
    <col min="4" max="4" width="23" style="3" customWidth="1"/>
    <col min="5" max="5" width="17.44140625" style="3" customWidth="1"/>
    <col min="6" max="6" width="7.5546875" customWidth="1"/>
    <col min="7" max="7" width="10.6640625" customWidth="1"/>
    <col min="8" max="8" width="9.33203125" customWidth="1"/>
    <col min="9" max="10" width="11" customWidth="1"/>
    <col min="19" max="19" width="3.33203125" style="3" customWidth="1"/>
    <col min="20" max="20" width="7.5546875" customWidth="1"/>
    <col min="21" max="21" width="10.6640625" customWidth="1"/>
    <col min="22" max="22" width="9.33203125" customWidth="1"/>
    <col min="23" max="24" width="11" customWidth="1"/>
    <col min="33" max="33" width="3.33203125" style="3" customWidth="1"/>
    <col min="34" max="43" width="7.6640625" style="3" customWidth="1"/>
    <col min="44" max="44" width="3.33203125" style="3" customWidth="1"/>
    <col min="45" max="46" width="7.6640625" style="3" customWidth="1"/>
    <col min="47" max="47" width="9.44140625" style="3" customWidth="1"/>
    <col min="48" max="48" width="3.44140625" style="3" customWidth="1"/>
    <col min="49" max="58" width="7.6640625" style="3" customWidth="1"/>
    <col min="59" max="59" width="3.33203125" style="3" customWidth="1"/>
    <col min="60" max="67" width="7.6640625" style="3" customWidth="1"/>
    <col min="68" max="68" width="2.6640625" style="3" customWidth="1"/>
    <col min="69" max="69" width="7.44140625" style="93" customWidth="1"/>
    <col min="70" max="71" width="7.6640625" style="93" customWidth="1"/>
    <col min="72" max="72" width="10.44140625" style="3" customWidth="1"/>
    <col min="73" max="73" width="2.6640625" style="3" customWidth="1"/>
    <col min="74" max="74" width="9.109375" style="3"/>
    <col min="75" max="75" width="2.33203125" style="3" customWidth="1"/>
    <col min="76" max="76" width="9.109375" style="3"/>
    <col min="77" max="77" width="12.44140625" style="3" customWidth="1"/>
    <col min="78" max="16384" width="9.109375" style="3"/>
  </cols>
  <sheetData>
    <row r="1" spans="1:77" ht="15.6" x14ac:dyDescent="0.3">
      <c r="A1" s="92" t="str">
        <f>'Comp Detail'!A1</f>
        <v>SVG OFFICIAL COMPETITION FEBRUARY 2025</v>
      </c>
      <c r="C1" s="98"/>
      <c r="D1" s="147" t="s">
        <v>72</v>
      </c>
      <c r="E1" s="1" t="s">
        <v>111</v>
      </c>
      <c r="F1" s="1"/>
      <c r="G1" s="1"/>
      <c r="H1" s="1"/>
      <c r="I1" s="1"/>
      <c r="J1" s="1"/>
      <c r="K1" s="98"/>
      <c r="L1" s="98"/>
      <c r="M1" s="98"/>
      <c r="N1" s="98"/>
      <c r="O1" s="98"/>
      <c r="P1" s="98"/>
      <c r="Q1" s="98"/>
      <c r="R1" s="98"/>
      <c r="T1" s="1"/>
      <c r="U1" s="1"/>
      <c r="V1" s="1"/>
      <c r="W1" s="1"/>
      <c r="X1" s="1"/>
      <c r="Y1" s="98"/>
      <c r="Z1" s="98"/>
      <c r="AA1" s="98"/>
      <c r="AB1" s="98"/>
      <c r="AC1" s="98"/>
      <c r="AD1" s="98"/>
      <c r="AE1" s="98"/>
      <c r="AF1" s="98"/>
      <c r="BG1" s="5"/>
      <c r="BY1" s="5">
        <f ca="1">NOW()</f>
        <v>45711.639191435184</v>
      </c>
    </row>
    <row r="2" spans="1:77" ht="14.85" customHeight="1" x14ac:dyDescent="0.4">
      <c r="A2" s="28"/>
      <c r="C2" s="98"/>
      <c r="D2" s="147" t="s">
        <v>73</v>
      </c>
      <c r="E2" t="s">
        <v>143</v>
      </c>
      <c r="F2" s="1"/>
      <c r="G2" s="1"/>
      <c r="H2" s="1"/>
      <c r="I2" s="1"/>
      <c r="J2" s="1"/>
      <c r="K2" s="98"/>
      <c r="L2" s="98"/>
      <c r="M2" s="218"/>
      <c r="N2" s="98"/>
      <c r="O2" s="98"/>
      <c r="P2" s="98"/>
      <c r="Q2" s="98"/>
      <c r="R2" s="98"/>
      <c r="T2" s="1"/>
      <c r="U2" s="1"/>
      <c r="V2" s="1"/>
      <c r="W2" s="1"/>
      <c r="X2" s="1"/>
      <c r="Y2" s="98"/>
      <c r="Z2" s="98"/>
      <c r="AA2" s="98"/>
      <c r="AB2" s="98"/>
      <c r="AC2" s="98"/>
      <c r="AD2" s="98"/>
      <c r="AE2" s="98"/>
      <c r="AF2" s="98"/>
      <c r="BG2" s="7"/>
      <c r="BY2" s="7">
        <f ca="1">NOW()</f>
        <v>45711.639191435184</v>
      </c>
    </row>
    <row r="3" spans="1:77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AH3" s="9"/>
      <c r="AI3" s="9"/>
      <c r="AJ3" s="9"/>
      <c r="AK3" s="9"/>
      <c r="AL3" s="9"/>
      <c r="AM3" s="9"/>
      <c r="AN3" s="9"/>
      <c r="AO3" s="9"/>
      <c r="AP3" s="9"/>
      <c r="AQ3" s="9"/>
      <c r="AS3" s="8"/>
      <c r="AT3" s="8"/>
      <c r="AU3" s="8"/>
      <c r="AW3" s="9"/>
      <c r="AX3" s="9"/>
      <c r="AY3" s="9"/>
      <c r="AZ3" s="9"/>
      <c r="BA3" s="9"/>
      <c r="BB3" s="9"/>
      <c r="BC3" s="9"/>
      <c r="BD3" s="9"/>
      <c r="BE3" s="9"/>
      <c r="BF3" s="9"/>
      <c r="BH3" s="8"/>
      <c r="BI3" s="8"/>
      <c r="BJ3" s="8"/>
      <c r="BK3" s="8"/>
      <c r="BL3" s="8"/>
      <c r="BM3" s="8"/>
      <c r="BN3" s="8"/>
      <c r="BO3" s="8"/>
    </row>
    <row r="4" spans="1:77" ht="15.6" x14ac:dyDescent="0.3">
      <c r="A4" s="34"/>
      <c r="B4" s="35"/>
      <c r="D4" s="4"/>
      <c r="E4" s="1"/>
      <c r="F4" s="159" t="s">
        <v>70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T4" s="10" t="s">
        <v>51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H4" s="11" t="s">
        <v>22</v>
      </c>
      <c r="AI4" s="11"/>
      <c r="AJ4" s="11"/>
      <c r="AK4" s="11"/>
      <c r="AL4" s="11"/>
      <c r="AM4" s="11"/>
      <c r="AN4" s="11"/>
      <c r="AO4" s="11"/>
      <c r="AP4" s="11"/>
      <c r="AQ4" s="11"/>
      <c r="AS4" s="10" t="s">
        <v>11</v>
      </c>
      <c r="AT4" s="10"/>
      <c r="AU4" s="10"/>
      <c r="AW4" s="11" t="s">
        <v>22</v>
      </c>
      <c r="AX4" s="11"/>
      <c r="AY4" s="11"/>
      <c r="AZ4" s="11"/>
      <c r="BA4" s="11"/>
      <c r="BB4" s="11"/>
      <c r="BC4" s="11"/>
      <c r="BD4" s="11"/>
      <c r="BE4" s="11"/>
      <c r="BF4" s="11"/>
      <c r="BH4" s="10" t="s">
        <v>11</v>
      </c>
      <c r="BI4" s="10"/>
      <c r="BJ4" s="10"/>
      <c r="BK4" s="10"/>
      <c r="BL4" s="10"/>
      <c r="BM4" s="10"/>
      <c r="BN4" s="10"/>
      <c r="BO4" s="10"/>
    </row>
    <row r="5" spans="1:77" ht="15.6" x14ac:dyDescent="0.3">
      <c r="A5" s="28" t="s">
        <v>171</v>
      </c>
      <c r="B5" s="6"/>
      <c r="D5" s="4"/>
      <c r="H5" s="98"/>
      <c r="I5" s="98"/>
      <c r="J5" s="98"/>
      <c r="L5" s="148"/>
      <c r="M5" s="148"/>
      <c r="N5" s="148"/>
      <c r="O5" s="98"/>
      <c r="P5" s="98"/>
      <c r="Q5" s="98"/>
      <c r="R5" s="98"/>
      <c r="V5" s="98"/>
      <c r="W5" s="98"/>
      <c r="X5" s="98"/>
      <c r="Z5" s="148"/>
      <c r="AA5" s="148"/>
      <c r="AB5" s="148"/>
      <c r="AC5" s="98"/>
      <c r="AD5" s="98"/>
      <c r="AE5" s="98"/>
      <c r="AF5" s="98"/>
    </row>
    <row r="6" spans="1:77" ht="15.6" x14ac:dyDescent="0.3">
      <c r="A6" s="28" t="s">
        <v>53</v>
      </c>
      <c r="B6" s="13">
        <v>6</v>
      </c>
      <c r="F6" s="148" t="s">
        <v>47</v>
      </c>
      <c r="G6" s="98" t="str">
        <f>E1</f>
        <v>Angie Deeks</v>
      </c>
      <c r="H6" s="98"/>
      <c r="I6" s="98"/>
      <c r="J6" s="98"/>
      <c r="L6" s="98"/>
      <c r="M6" s="98"/>
      <c r="N6" s="98"/>
      <c r="O6" s="98"/>
      <c r="P6" s="98"/>
      <c r="Q6" s="98"/>
      <c r="R6" s="98"/>
      <c r="T6" s="148" t="s">
        <v>47</v>
      </c>
      <c r="U6" s="98" t="str">
        <f>E1</f>
        <v>Angie Deeks</v>
      </c>
      <c r="V6" s="98"/>
      <c r="W6" s="98"/>
      <c r="X6" s="98"/>
      <c r="Z6" s="98"/>
      <c r="AA6" s="98"/>
      <c r="AB6" s="98"/>
      <c r="AC6" s="98"/>
      <c r="AD6" s="98"/>
      <c r="AE6" s="98"/>
      <c r="AF6" s="98"/>
      <c r="AH6" s="6" t="s">
        <v>46</v>
      </c>
      <c r="AI6" s="3" t="str">
        <f>E2</f>
        <v>Robyn Bruderer</v>
      </c>
      <c r="AS6" s="6" t="s">
        <v>46</v>
      </c>
      <c r="AT6" s="3" t="str">
        <f>E2</f>
        <v>Robyn Bruderer</v>
      </c>
      <c r="AW6" s="6" t="s">
        <v>48</v>
      </c>
      <c r="AX6" s="3" t="str">
        <f>E3</f>
        <v>Juan Manuel Cardaci</v>
      </c>
      <c r="BH6" s="6" t="s">
        <v>48</v>
      </c>
      <c r="BI6" s="6"/>
      <c r="BJ6" s="3" t="str">
        <f>E3</f>
        <v>Juan Manuel Cardaci</v>
      </c>
      <c r="BN6" s="6"/>
      <c r="BO6" s="6"/>
      <c r="BT6" s="6" t="s">
        <v>12</v>
      </c>
    </row>
    <row r="7" spans="1:77" x14ac:dyDescent="0.3">
      <c r="B7" s="6"/>
      <c r="F7" s="148" t="s">
        <v>26</v>
      </c>
      <c r="T7" s="148" t="s">
        <v>26</v>
      </c>
      <c r="U7" s="98"/>
      <c r="V7" s="98"/>
      <c r="W7" s="98"/>
      <c r="X7" s="98"/>
      <c r="Z7" s="98"/>
      <c r="AA7" s="98"/>
      <c r="AB7" s="98"/>
      <c r="AC7" s="98"/>
      <c r="AD7" s="98"/>
      <c r="AE7" s="98"/>
      <c r="AF7" s="98"/>
      <c r="BQ7" s="94"/>
      <c r="BR7" s="94"/>
      <c r="BS7" s="94"/>
    </row>
    <row r="8" spans="1:77" x14ac:dyDescent="0.3">
      <c r="F8" s="148" t="s">
        <v>1</v>
      </c>
      <c r="G8" s="98"/>
      <c r="J8" s="98"/>
      <c r="K8" s="160" t="s">
        <v>1</v>
      </c>
      <c r="L8" s="119" t="s">
        <v>2</v>
      </c>
      <c r="M8" s="161"/>
      <c r="N8" s="161" t="s">
        <v>2</v>
      </c>
      <c r="O8" s="361" t="s">
        <v>3</v>
      </c>
      <c r="P8" s="161"/>
      <c r="Q8" s="161" t="s">
        <v>3</v>
      </c>
      <c r="R8" s="161" t="s">
        <v>76</v>
      </c>
      <c r="T8" s="148" t="s">
        <v>1</v>
      </c>
      <c r="U8" s="98"/>
      <c r="X8" s="98"/>
      <c r="Y8" s="160" t="s">
        <v>1</v>
      </c>
      <c r="Z8" s="119" t="s">
        <v>2</v>
      </c>
      <c r="AA8" s="161"/>
      <c r="AB8" s="161" t="s">
        <v>2</v>
      </c>
      <c r="AC8" s="361" t="s">
        <v>3</v>
      </c>
      <c r="AD8" s="161"/>
      <c r="AE8" s="161" t="s">
        <v>3</v>
      </c>
      <c r="AF8" s="161" t="s">
        <v>76</v>
      </c>
      <c r="AH8" s="3" t="s">
        <v>8</v>
      </c>
      <c r="AR8" s="12"/>
      <c r="AS8" s="6"/>
      <c r="AT8" s="3" t="s">
        <v>10</v>
      </c>
      <c r="AU8" s="6" t="s">
        <v>13</v>
      </c>
      <c r="BO8" s="146" t="s">
        <v>45</v>
      </c>
      <c r="BT8" s="6" t="s">
        <v>50</v>
      </c>
      <c r="BV8" s="6" t="s">
        <v>51</v>
      </c>
      <c r="BX8" s="44" t="s">
        <v>52</v>
      </c>
      <c r="BY8" s="16"/>
    </row>
    <row r="9" spans="1:77" s="12" customFormat="1" x14ac:dyDescent="0.3">
      <c r="A9" s="36" t="s">
        <v>24</v>
      </c>
      <c r="B9" s="36" t="s">
        <v>25</v>
      </c>
      <c r="C9" s="36" t="s">
        <v>26</v>
      </c>
      <c r="D9" s="36" t="s">
        <v>27</v>
      </c>
      <c r="E9" s="36" t="s">
        <v>28</v>
      </c>
      <c r="F9" s="150" t="s">
        <v>77</v>
      </c>
      <c r="G9" s="150" t="s">
        <v>78</v>
      </c>
      <c r="H9" s="150" t="s">
        <v>79</v>
      </c>
      <c r="I9" s="120" t="s">
        <v>217</v>
      </c>
      <c r="J9" s="150" t="s">
        <v>81</v>
      </c>
      <c r="K9" s="162" t="s">
        <v>34</v>
      </c>
      <c r="L9" s="144" t="s">
        <v>218</v>
      </c>
      <c r="M9" s="144" t="s">
        <v>83</v>
      </c>
      <c r="N9" s="162" t="s">
        <v>34</v>
      </c>
      <c r="O9" s="360" t="s">
        <v>219</v>
      </c>
      <c r="P9" s="144" t="s">
        <v>83</v>
      </c>
      <c r="Q9" s="162" t="s">
        <v>34</v>
      </c>
      <c r="R9" s="162" t="s">
        <v>34</v>
      </c>
      <c r="T9" s="150" t="s">
        <v>77</v>
      </c>
      <c r="U9" s="150" t="s">
        <v>78</v>
      </c>
      <c r="V9" s="150" t="s">
        <v>79</v>
      </c>
      <c r="W9" s="120" t="s">
        <v>217</v>
      </c>
      <c r="X9" s="150" t="s">
        <v>81</v>
      </c>
      <c r="Y9" s="162" t="s">
        <v>34</v>
      </c>
      <c r="Z9" s="144" t="s">
        <v>218</v>
      </c>
      <c r="AA9" s="144" t="s">
        <v>83</v>
      </c>
      <c r="AB9" s="162" t="s">
        <v>34</v>
      </c>
      <c r="AC9" s="360" t="s">
        <v>219</v>
      </c>
      <c r="AD9" s="144" t="s">
        <v>83</v>
      </c>
      <c r="AE9" s="162" t="s">
        <v>34</v>
      </c>
      <c r="AF9" s="162" t="s">
        <v>34</v>
      </c>
      <c r="AG9" s="219"/>
      <c r="AH9" s="36" t="s">
        <v>29</v>
      </c>
      <c r="AI9" s="36" t="s">
        <v>30</v>
      </c>
      <c r="AJ9" s="36" t="s">
        <v>17</v>
      </c>
      <c r="AK9" s="36" t="s">
        <v>55</v>
      </c>
      <c r="AL9" s="36" t="s">
        <v>59</v>
      </c>
      <c r="AM9" s="36" t="s">
        <v>60</v>
      </c>
      <c r="AN9" s="36" t="s">
        <v>31</v>
      </c>
      <c r="AO9" s="36" t="s">
        <v>56</v>
      </c>
      <c r="AP9" s="36" t="s">
        <v>38</v>
      </c>
      <c r="AQ9" s="38" t="s">
        <v>37</v>
      </c>
      <c r="AR9" s="220"/>
      <c r="AS9" s="36" t="s">
        <v>36</v>
      </c>
      <c r="AT9" s="36" t="s">
        <v>9</v>
      </c>
      <c r="AU9" s="38" t="s">
        <v>15</v>
      </c>
      <c r="AV9" s="221"/>
      <c r="AW9" s="36" t="s">
        <v>29</v>
      </c>
      <c r="AX9" s="36" t="s">
        <v>30</v>
      </c>
      <c r="AY9" s="36" t="s">
        <v>17</v>
      </c>
      <c r="AZ9" s="36" t="s">
        <v>55</v>
      </c>
      <c r="BA9" s="36" t="s">
        <v>59</v>
      </c>
      <c r="BB9" s="36" t="s">
        <v>60</v>
      </c>
      <c r="BC9" s="36" t="s">
        <v>31</v>
      </c>
      <c r="BD9" s="36" t="s">
        <v>57</v>
      </c>
      <c r="BE9" s="36" t="s">
        <v>38</v>
      </c>
      <c r="BF9" s="38" t="s">
        <v>37</v>
      </c>
      <c r="BG9" s="221"/>
      <c r="BH9" s="222" t="s">
        <v>94</v>
      </c>
      <c r="BI9" s="222" t="s">
        <v>4</v>
      </c>
      <c r="BJ9" s="222" t="s">
        <v>5</v>
      </c>
      <c r="BK9" s="222" t="s">
        <v>6</v>
      </c>
      <c r="BL9" s="222" t="s">
        <v>7</v>
      </c>
      <c r="BM9" s="222" t="s">
        <v>33</v>
      </c>
      <c r="BN9" s="36" t="s">
        <v>10</v>
      </c>
      <c r="BO9" s="38" t="s">
        <v>15</v>
      </c>
      <c r="BP9" s="221"/>
      <c r="BQ9" s="133" t="s">
        <v>66</v>
      </c>
      <c r="BR9" s="133" t="s">
        <v>67</v>
      </c>
      <c r="BS9" s="133" t="s">
        <v>68</v>
      </c>
      <c r="BT9" s="223" t="s">
        <v>32</v>
      </c>
      <c r="BU9" s="224"/>
      <c r="BV9" s="225" t="s">
        <v>32</v>
      </c>
      <c r="BW9" s="226"/>
      <c r="BX9" s="225" t="s">
        <v>32</v>
      </c>
      <c r="BY9" s="227" t="s">
        <v>35</v>
      </c>
    </row>
    <row r="10" spans="1:77" s="12" customFormat="1" x14ac:dyDescent="0.3">
      <c r="F10" s="41"/>
      <c r="G10" s="41"/>
      <c r="H10" s="41"/>
      <c r="I10" s="41"/>
      <c r="J10" s="41"/>
      <c r="K10" s="164"/>
      <c r="L10" s="164"/>
      <c r="M10" s="164"/>
      <c r="N10" s="164"/>
      <c r="O10" s="164"/>
      <c r="P10" s="164"/>
      <c r="Q10" s="164"/>
      <c r="R10" s="164"/>
      <c r="S10" s="17"/>
      <c r="T10" s="41"/>
      <c r="U10" s="41"/>
      <c r="V10" s="41"/>
      <c r="W10" s="41"/>
      <c r="X10" s="41"/>
      <c r="Y10" s="164"/>
      <c r="Z10" s="164"/>
      <c r="AA10" s="164"/>
      <c r="AB10" s="164"/>
      <c r="AC10" s="164"/>
      <c r="AD10" s="164"/>
      <c r="AE10" s="164"/>
      <c r="AF10" s="164"/>
      <c r="AG10" s="29"/>
      <c r="AR10" s="42"/>
      <c r="AV10" s="17"/>
      <c r="BG10" s="17"/>
      <c r="BH10" s="16"/>
      <c r="BI10" s="16"/>
      <c r="BJ10" s="16"/>
      <c r="BK10" s="16"/>
      <c r="BL10" s="16"/>
      <c r="BM10" s="16"/>
      <c r="BP10" s="17"/>
      <c r="BQ10" s="94"/>
      <c r="BR10" s="94"/>
      <c r="BS10" s="94"/>
      <c r="BT10" s="6"/>
      <c r="BU10" s="3"/>
      <c r="BV10" s="44"/>
      <c r="BW10" s="45"/>
      <c r="BX10" s="44"/>
      <c r="BY10" s="18"/>
    </row>
    <row r="11" spans="1:77" ht="15.6" x14ac:dyDescent="0.3">
      <c r="A11" s="265">
        <v>40</v>
      </c>
      <c r="B11" s="265" t="s">
        <v>174</v>
      </c>
      <c r="C11" s="265" t="s">
        <v>220</v>
      </c>
      <c r="D11" s="265" t="s">
        <v>130</v>
      </c>
      <c r="E11" s="265" t="s">
        <v>152</v>
      </c>
      <c r="F11" s="145">
        <v>6</v>
      </c>
      <c r="G11" s="145">
        <v>6</v>
      </c>
      <c r="H11" s="145">
        <v>6.5</v>
      </c>
      <c r="I11" s="145">
        <v>5</v>
      </c>
      <c r="J11" s="145">
        <v>6.5</v>
      </c>
      <c r="K11" s="165">
        <f>(F11+G11+H11+I11+J11)/5</f>
        <v>6</v>
      </c>
      <c r="L11" s="145">
        <v>6.3</v>
      </c>
      <c r="M11" s="145"/>
      <c r="N11" s="165">
        <f>L11-M11</f>
        <v>6.3</v>
      </c>
      <c r="O11" s="145">
        <v>6</v>
      </c>
      <c r="P11" s="145">
        <v>0.1</v>
      </c>
      <c r="Q11" s="165">
        <f>O11-P11</f>
        <v>5.9</v>
      </c>
      <c r="R11" s="21">
        <f>((K11*0.5)+(N11*0.3)+(Q11*0.2))</f>
        <v>6.07</v>
      </c>
      <c r="S11" s="17"/>
      <c r="T11" s="145">
        <v>6.2</v>
      </c>
      <c r="U11" s="145">
        <v>6</v>
      </c>
      <c r="V11" s="145">
        <v>6.5</v>
      </c>
      <c r="W11" s="145">
        <v>5</v>
      </c>
      <c r="X11" s="145">
        <v>6.5</v>
      </c>
      <c r="Y11" s="165">
        <f>(T11+U11+V11+W11+X11)/5</f>
        <v>6.04</v>
      </c>
      <c r="Z11" s="145">
        <v>6.3</v>
      </c>
      <c r="AA11" s="145"/>
      <c r="AB11" s="165">
        <f>Z11-AA11</f>
        <v>6.3</v>
      </c>
      <c r="AC11" s="145">
        <v>6</v>
      </c>
      <c r="AD11" s="145">
        <v>0.1</v>
      </c>
      <c r="AE11" s="165">
        <f>AC11-AD11</f>
        <v>5.9</v>
      </c>
      <c r="AF11" s="21">
        <f>((Y11*0.5)+(AB11*0.3)+(AE11*0.2))</f>
        <v>6.09</v>
      </c>
      <c r="AG11" s="23"/>
      <c r="AH11" s="19">
        <v>6</v>
      </c>
      <c r="AI11" s="19">
        <v>6.3</v>
      </c>
      <c r="AJ11" s="19">
        <v>6.2</v>
      </c>
      <c r="AK11" s="19">
        <v>5.8</v>
      </c>
      <c r="AL11" s="19">
        <v>6.8</v>
      </c>
      <c r="AM11" s="19">
        <v>5.5</v>
      </c>
      <c r="AN11" s="19">
        <v>6.8</v>
      </c>
      <c r="AO11" s="19">
        <v>6.2</v>
      </c>
      <c r="AP11" s="22">
        <f>SUM(AH11:AO11)</f>
        <v>49.6</v>
      </c>
      <c r="AQ11" s="21">
        <f>AP11/8</f>
        <v>6.2</v>
      </c>
      <c r="AR11" s="43"/>
      <c r="AS11" s="246">
        <v>7.2</v>
      </c>
      <c r="AT11" s="20"/>
      <c r="AU11" s="21">
        <f>AS11-AT11</f>
        <v>7.2</v>
      </c>
      <c r="AV11" s="23"/>
      <c r="AW11" s="19">
        <v>3.5</v>
      </c>
      <c r="AX11" s="19">
        <v>6.2</v>
      </c>
      <c r="AY11" s="19">
        <v>7.6</v>
      </c>
      <c r="AZ11" s="19">
        <v>7.2</v>
      </c>
      <c r="BA11" s="19">
        <v>6</v>
      </c>
      <c r="BB11" s="19">
        <v>5.9</v>
      </c>
      <c r="BC11" s="19">
        <v>8</v>
      </c>
      <c r="BD11" s="19">
        <v>5.6</v>
      </c>
      <c r="BE11" s="22">
        <f>SUM(AW11:BD11)</f>
        <v>50</v>
      </c>
      <c r="BF11" s="21">
        <f>BE11/8</f>
        <v>6.25</v>
      </c>
      <c r="BG11" s="23"/>
      <c r="BH11" s="19">
        <v>8.5</v>
      </c>
      <c r="BI11" s="19">
        <v>6.2</v>
      </c>
      <c r="BJ11" s="19">
        <v>6</v>
      </c>
      <c r="BK11" s="19">
        <v>4.2</v>
      </c>
      <c r="BL11" s="19">
        <v>3.5</v>
      </c>
      <c r="BM11" s="21">
        <f>SUM((BH11*0.2),(BI11*0.25),(BJ11*0.2),(BK11*0.2),(BL11*0.15))</f>
        <v>5.8150000000000004</v>
      </c>
      <c r="BN11" s="20">
        <v>1</v>
      </c>
      <c r="BO11" s="21">
        <f>BM11-BN11</f>
        <v>4.8150000000000004</v>
      </c>
      <c r="BP11" s="23"/>
      <c r="BQ11" s="95">
        <f>(R11+AF11)/2</f>
        <v>6.08</v>
      </c>
      <c r="BR11" s="95">
        <f>(AQ11+AU11)/2</f>
        <v>6.7</v>
      </c>
      <c r="BS11" s="95">
        <f>(BF11+BO11)/2</f>
        <v>5.5325000000000006</v>
      </c>
      <c r="BT11" s="247">
        <f>SUM((R11*0.25)+(AQ11*0.375)+(BF11*0.375))</f>
        <v>6.1862500000000002</v>
      </c>
      <c r="BU11" s="25"/>
      <c r="BV11" s="24">
        <f>SUM((AF11*0.25),(AU11*0.5),(BO11*0.25))</f>
        <v>6.3262500000000008</v>
      </c>
      <c r="BW11" s="41"/>
      <c r="BX11" s="26">
        <f>AVERAGE(BT11:BV11)</f>
        <v>6.2562500000000005</v>
      </c>
      <c r="BY11" s="32">
        <v>1</v>
      </c>
    </row>
    <row r="12" spans="1:77" ht="15.6" x14ac:dyDescent="0.3">
      <c r="A12" s="265">
        <v>42</v>
      </c>
      <c r="B12" s="265" t="s">
        <v>173</v>
      </c>
      <c r="C12" s="265" t="s">
        <v>220</v>
      </c>
      <c r="D12" s="265" t="s">
        <v>130</v>
      </c>
      <c r="E12" s="265" t="s">
        <v>152</v>
      </c>
      <c r="F12" s="145">
        <v>6</v>
      </c>
      <c r="G12" s="145">
        <v>6</v>
      </c>
      <c r="H12" s="145">
        <v>6.5</v>
      </c>
      <c r="I12" s="145">
        <v>5</v>
      </c>
      <c r="J12" s="145">
        <v>6.5</v>
      </c>
      <c r="K12" s="165">
        <f>(F12+G12+H12+I12+J12)/5</f>
        <v>6</v>
      </c>
      <c r="L12" s="145">
        <v>6.3</v>
      </c>
      <c r="M12" s="145"/>
      <c r="N12" s="165">
        <f>L12-M12</f>
        <v>6.3</v>
      </c>
      <c r="O12" s="145">
        <v>6</v>
      </c>
      <c r="P12" s="145">
        <v>0.1</v>
      </c>
      <c r="Q12" s="165">
        <f>O12-P12</f>
        <v>5.9</v>
      </c>
      <c r="R12" s="21">
        <f>((K12*0.5)+(N12*0.3)+(Q12*0.2))</f>
        <v>6.07</v>
      </c>
      <c r="S12" s="17"/>
      <c r="T12" s="145">
        <v>6</v>
      </c>
      <c r="U12" s="145">
        <v>6</v>
      </c>
      <c r="V12" s="145">
        <v>6.5</v>
      </c>
      <c r="W12" s="145">
        <v>5</v>
      </c>
      <c r="X12" s="145">
        <v>6.5</v>
      </c>
      <c r="Y12" s="165">
        <f>(T12+U12+V12+W12+X12)/5</f>
        <v>6</v>
      </c>
      <c r="Z12" s="145">
        <v>6.3</v>
      </c>
      <c r="AA12" s="145"/>
      <c r="AB12" s="165">
        <f>Z12-AA12</f>
        <v>6.3</v>
      </c>
      <c r="AC12" s="145">
        <v>6</v>
      </c>
      <c r="AD12" s="145">
        <v>0.1</v>
      </c>
      <c r="AE12" s="165">
        <f>AC12-AD12</f>
        <v>5.9</v>
      </c>
      <c r="AF12" s="21">
        <f>((Y12*0.5)+(AB12*0.3)+(AE12*0.2))</f>
        <v>6.07</v>
      </c>
      <c r="AG12" s="23"/>
      <c r="AH12" s="19">
        <v>5</v>
      </c>
      <c r="AI12" s="19">
        <v>6</v>
      </c>
      <c r="AJ12" s="19">
        <v>5.8</v>
      </c>
      <c r="AK12" s="19">
        <v>6.3</v>
      </c>
      <c r="AL12" s="19">
        <v>6.5</v>
      </c>
      <c r="AM12" s="19">
        <v>6.5</v>
      </c>
      <c r="AN12" s="19">
        <v>6.3</v>
      </c>
      <c r="AO12" s="19">
        <v>5.3</v>
      </c>
      <c r="AP12" s="22">
        <f>SUM(AH12:AO12)</f>
        <v>47.699999999999996</v>
      </c>
      <c r="AQ12" s="21">
        <f>AP12/8</f>
        <v>5.9624999999999995</v>
      </c>
      <c r="AR12" s="43"/>
      <c r="AS12" s="246">
        <v>5.71</v>
      </c>
      <c r="AT12" s="20"/>
      <c r="AU12" s="21">
        <f>AS12-AT12</f>
        <v>5.71</v>
      </c>
      <c r="AV12" s="23"/>
      <c r="AW12" s="19">
        <v>2.6</v>
      </c>
      <c r="AX12" s="19">
        <v>4</v>
      </c>
      <c r="AY12" s="19">
        <v>6</v>
      </c>
      <c r="AZ12" s="19">
        <v>6.5</v>
      </c>
      <c r="BA12" s="19">
        <v>5.4</v>
      </c>
      <c r="BB12" s="19">
        <v>5.5</v>
      </c>
      <c r="BC12" s="19">
        <v>7.3</v>
      </c>
      <c r="BD12" s="19">
        <v>5.5</v>
      </c>
      <c r="BE12" s="22">
        <f>SUM(AW12:BD12)</f>
        <v>42.8</v>
      </c>
      <c r="BF12" s="21">
        <f>BE12/8</f>
        <v>5.35</v>
      </c>
      <c r="BG12" s="23"/>
      <c r="BH12" s="19">
        <v>8.1999999999999993</v>
      </c>
      <c r="BI12" s="19">
        <v>7.5</v>
      </c>
      <c r="BJ12" s="19">
        <v>4.9000000000000004</v>
      </c>
      <c r="BK12" s="19">
        <v>3</v>
      </c>
      <c r="BL12" s="19">
        <v>2.5</v>
      </c>
      <c r="BM12" s="21">
        <f>SUM((BH12*0.2),(BI12*0.25),(BJ12*0.2),(BK12*0.2),(BL12*0.15))</f>
        <v>5.4700000000000006</v>
      </c>
      <c r="BN12" s="20"/>
      <c r="BO12" s="21">
        <f>BM12-BN12</f>
        <v>5.4700000000000006</v>
      </c>
      <c r="BP12" s="23"/>
      <c r="BQ12" s="95">
        <f>(R12+AF12)/2</f>
        <v>6.07</v>
      </c>
      <c r="BR12" s="95">
        <f>(AQ12+AU12)/2</f>
        <v>5.8362499999999997</v>
      </c>
      <c r="BS12" s="95">
        <f>(BF12+BO12)/2</f>
        <v>5.41</v>
      </c>
      <c r="BT12" s="247">
        <f>SUM((R12*0.25)+(AQ12*0.375)+(BF12*0.375))</f>
        <v>5.7596875000000001</v>
      </c>
      <c r="BU12" s="25"/>
      <c r="BV12" s="24">
        <f>SUM((AF12*0.25),(AU12*0.5),(BO12*0.25))</f>
        <v>5.74</v>
      </c>
      <c r="BW12" s="41"/>
      <c r="BX12" s="26">
        <f>AVERAGE(BT12:BV12)</f>
        <v>5.7498437500000001</v>
      </c>
      <c r="BY12" s="32">
        <v>2</v>
      </c>
    </row>
    <row r="13" spans="1:77" ht="15.6" x14ac:dyDescent="0.3">
      <c r="A13" s="265">
        <v>39</v>
      </c>
      <c r="B13" s="265" t="s">
        <v>172</v>
      </c>
      <c r="C13" s="265" t="s">
        <v>220</v>
      </c>
      <c r="D13" s="265" t="s">
        <v>130</v>
      </c>
      <c r="E13" s="265" t="s">
        <v>152</v>
      </c>
      <c r="F13" s="145">
        <v>6</v>
      </c>
      <c r="G13" s="145">
        <v>6</v>
      </c>
      <c r="H13" s="145">
        <v>6.5</v>
      </c>
      <c r="I13" s="145">
        <v>5</v>
      </c>
      <c r="J13" s="145">
        <v>6.5</v>
      </c>
      <c r="K13" s="165">
        <f>(F13+G13+H13+I13+J13)/5</f>
        <v>6</v>
      </c>
      <c r="L13" s="145">
        <v>6.3</v>
      </c>
      <c r="M13" s="145"/>
      <c r="N13" s="165">
        <f>L13-M13</f>
        <v>6.3</v>
      </c>
      <c r="O13" s="145">
        <v>6</v>
      </c>
      <c r="P13" s="145">
        <v>0.1</v>
      </c>
      <c r="Q13" s="165">
        <f>O13-P13</f>
        <v>5.9</v>
      </c>
      <c r="R13" s="21">
        <f>((K13*0.5)+(N13*0.3)+(Q13*0.2))</f>
        <v>6.07</v>
      </c>
      <c r="S13" s="17"/>
      <c r="T13" s="145">
        <v>6</v>
      </c>
      <c r="U13" s="145">
        <v>6</v>
      </c>
      <c r="V13" s="145">
        <v>6.5</v>
      </c>
      <c r="W13" s="145">
        <v>5</v>
      </c>
      <c r="X13" s="145">
        <v>6.5</v>
      </c>
      <c r="Y13" s="165">
        <f>(T13+U13+V13+W13+X13)/5</f>
        <v>6</v>
      </c>
      <c r="Z13" s="145">
        <v>6.3</v>
      </c>
      <c r="AA13" s="145"/>
      <c r="AB13" s="165">
        <f>Z13-AA13</f>
        <v>6.3</v>
      </c>
      <c r="AC13" s="145">
        <v>6</v>
      </c>
      <c r="AD13" s="145">
        <v>0.1</v>
      </c>
      <c r="AE13" s="165">
        <f>AC13-AD13</f>
        <v>5.9</v>
      </c>
      <c r="AF13" s="21">
        <f>((Y13*0.5)+(AB13*0.3)+(AE13*0.2))</f>
        <v>6.07</v>
      </c>
      <c r="AG13" s="23"/>
      <c r="AH13" s="19">
        <v>4.8</v>
      </c>
      <c r="AI13" s="19">
        <v>5.2</v>
      </c>
      <c r="AJ13" s="19">
        <v>5.7</v>
      </c>
      <c r="AK13" s="19">
        <v>5.3</v>
      </c>
      <c r="AL13" s="19">
        <v>6.5</v>
      </c>
      <c r="AM13" s="19">
        <v>6.5</v>
      </c>
      <c r="AN13" s="19">
        <v>5.8</v>
      </c>
      <c r="AO13" s="19">
        <v>5.2</v>
      </c>
      <c r="AP13" s="22">
        <f>SUM(AH13:AO13)</f>
        <v>45</v>
      </c>
      <c r="AQ13" s="21">
        <f>AP13/8</f>
        <v>5.625</v>
      </c>
      <c r="AR13" s="43"/>
      <c r="AS13" s="246">
        <v>6</v>
      </c>
      <c r="AT13" s="20"/>
      <c r="AU13" s="21">
        <f>AS13-AT13</f>
        <v>6</v>
      </c>
      <c r="AV13" s="23"/>
      <c r="AW13" s="19">
        <v>2.9</v>
      </c>
      <c r="AX13" s="19">
        <v>5</v>
      </c>
      <c r="AY13" s="19">
        <v>6</v>
      </c>
      <c r="AZ13" s="19">
        <v>5.9</v>
      </c>
      <c r="BA13" s="19">
        <v>5.2</v>
      </c>
      <c r="BB13" s="19">
        <v>5.0999999999999996</v>
      </c>
      <c r="BC13" s="19">
        <v>5.2</v>
      </c>
      <c r="BD13" s="19">
        <v>5.4</v>
      </c>
      <c r="BE13" s="22">
        <f>SUM(AW13:BD13)</f>
        <v>40.700000000000003</v>
      </c>
      <c r="BF13" s="21">
        <f>BE13/8</f>
        <v>5.0875000000000004</v>
      </c>
      <c r="BG13" s="23"/>
      <c r="BH13" s="19">
        <v>7.5</v>
      </c>
      <c r="BI13" s="19">
        <v>8.5</v>
      </c>
      <c r="BJ13" s="19">
        <v>5</v>
      </c>
      <c r="BK13" s="19">
        <v>3.5</v>
      </c>
      <c r="BL13" s="19">
        <v>2.6</v>
      </c>
      <c r="BM13" s="21">
        <f>SUM((BH13*0.2),(BI13*0.25),(BJ13*0.2),(BK13*0.2),(BL13*0.15))</f>
        <v>5.7149999999999999</v>
      </c>
      <c r="BN13" s="20">
        <v>1</v>
      </c>
      <c r="BO13" s="21">
        <f>BM13-BN13</f>
        <v>4.7149999999999999</v>
      </c>
      <c r="BP13" s="23"/>
      <c r="BQ13" s="95">
        <f>(R13+AF13)/2</f>
        <v>6.07</v>
      </c>
      <c r="BR13" s="95">
        <f>(AQ13+AU13)/2</f>
        <v>5.8125</v>
      </c>
      <c r="BS13" s="95">
        <f>(BF13+BO13)/2</f>
        <v>4.9012500000000001</v>
      </c>
      <c r="BT13" s="247">
        <f>SUM((R13*0.25)+(AQ13*0.375)+(BF13*0.375))</f>
        <v>5.5346875000000004</v>
      </c>
      <c r="BU13" s="25"/>
      <c r="BV13" s="24">
        <f>SUM((AF13*0.25),(AU13*0.5),(BO13*0.25))</f>
        <v>5.69625</v>
      </c>
      <c r="BW13" s="41"/>
      <c r="BX13" s="26">
        <f>AVERAGE(BT13:BV13)</f>
        <v>5.6154687499999998</v>
      </c>
      <c r="BY13" s="32">
        <v>3</v>
      </c>
    </row>
  </sheetData>
  <sortState xmlns:xlrd2="http://schemas.microsoft.com/office/spreadsheetml/2017/richdata2" ref="A11:BY13">
    <sortCondition descending="1" ref="BX11:BX13"/>
  </sortState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9A46-91C1-4A00-8CB6-5AB5EDF6A81C}">
  <sheetPr>
    <pageSetUpPr fitToPage="1"/>
  </sheetPr>
  <dimension ref="A1:BY16"/>
  <sheetViews>
    <sheetView topLeftCell="AY1" workbookViewId="0">
      <selection activeCell="BY17" sqref="BY17"/>
    </sheetView>
  </sheetViews>
  <sheetFormatPr defaultColWidth="9.109375" defaultRowHeight="14.4" x14ac:dyDescent="0.3"/>
  <cols>
    <col min="1" max="1" width="6.6640625" style="3" customWidth="1"/>
    <col min="2" max="2" width="23.109375" style="3" customWidth="1"/>
    <col min="3" max="3" width="21" style="3" customWidth="1"/>
    <col min="4" max="4" width="23" style="3" customWidth="1"/>
    <col min="5" max="5" width="17.44140625" style="3" customWidth="1"/>
    <col min="6" max="6" width="7.5546875" customWidth="1"/>
    <col min="7" max="7" width="10.6640625" customWidth="1"/>
    <col min="8" max="8" width="9.33203125" customWidth="1"/>
    <col min="9" max="10" width="11" customWidth="1"/>
    <col min="19" max="19" width="3.33203125" style="3" customWidth="1"/>
    <col min="20" max="20" width="7.5546875" customWidth="1"/>
    <col min="21" max="21" width="10.6640625" customWidth="1"/>
    <col min="22" max="22" width="9.33203125" customWidth="1"/>
    <col min="23" max="24" width="11" customWidth="1"/>
    <col min="33" max="33" width="3.33203125" style="3" customWidth="1"/>
    <col min="34" max="43" width="7.6640625" style="3" customWidth="1"/>
    <col min="44" max="44" width="3.33203125" style="3" customWidth="1"/>
    <col min="45" max="46" width="7.6640625" style="3" customWidth="1"/>
    <col min="47" max="47" width="9.44140625" style="3" customWidth="1"/>
    <col min="48" max="48" width="3.44140625" style="3" customWidth="1"/>
    <col min="49" max="58" width="7.6640625" style="3" customWidth="1"/>
    <col min="59" max="59" width="3.33203125" style="3" customWidth="1"/>
    <col min="60" max="67" width="7.6640625" style="3" customWidth="1"/>
    <col min="68" max="68" width="2.6640625" style="3" customWidth="1"/>
    <col min="69" max="69" width="7.44140625" style="93" customWidth="1"/>
    <col min="70" max="71" width="7.6640625" style="93" customWidth="1"/>
    <col min="72" max="72" width="10.44140625" style="3" customWidth="1"/>
    <col min="73" max="73" width="2.6640625" style="3" customWidth="1"/>
    <col min="74" max="74" width="9.109375" style="3"/>
    <col min="75" max="75" width="2.33203125" style="3" customWidth="1"/>
    <col min="76" max="76" width="9.109375" style="3"/>
    <col min="77" max="77" width="12.44140625" style="3" customWidth="1"/>
    <col min="78" max="16384" width="9.109375" style="3"/>
  </cols>
  <sheetData>
    <row r="1" spans="1:77" ht="15.6" x14ac:dyDescent="0.3">
      <c r="A1" s="92" t="str">
        <f>'Comp Detail'!A1</f>
        <v>SVG OFFICIAL COMPETITION FEBRUARY 2025</v>
      </c>
      <c r="C1" s="98"/>
      <c r="D1" s="147" t="s">
        <v>72</v>
      </c>
      <c r="E1" s="1" t="s">
        <v>108</v>
      </c>
      <c r="F1" s="1"/>
      <c r="G1" s="1"/>
      <c r="H1" s="1"/>
      <c r="I1" s="1"/>
      <c r="J1" s="1"/>
      <c r="K1" s="98"/>
      <c r="L1" s="98"/>
      <c r="M1" s="98"/>
      <c r="N1" s="98"/>
      <c r="O1" s="98"/>
      <c r="P1" s="98"/>
      <c r="Q1" s="98"/>
      <c r="R1" s="98"/>
      <c r="T1" s="1"/>
      <c r="U1" s="1"/>
      <c r="V1" s="1"/>
      <c r="W1" s="1"/>
      <c r="X1" s="1"/>
      <c r="Y1" s="98"/>
      <c r="Z1" s="98"/>
      <c r="AA1" s="98"/>
      <c r="AB1" s="98"/>
      <c r="AC1" s="98"/>
      <c r="AD1" s="98"/>
      <c r="AE1" s="98"/>
      <c r="AF1" s="98"/>
      <c r="BG1" s="5"/>
      <c r="BY1" s="5">
        <f ca="1">NOW()</f>
        <v>45711.639191435184</v>
      </c>
    </row>
    <row r="2" spans="1:77" ht="14.85" customHeight="1" x14ac:dyDescent="0.4">
      <c r="A2" s="28"/>
      <c r="C2" s="98"/>
      <c r="D2" s="147" t="s">
        <v>73</v>
      </c>
      <c r="E2" t="s">
        <v>143</v>
      </c>
      <c r="F2" s="1"/>
      <c r="G2" s="1"/>
      <c r="H2" s="1"/>
      <c r="I2" s="1"/>
      <c r="J2" s="1"/>
      <c r="K2" s="98"/>
      <c r="L2" s="98"/>
      <c r="M2" s="218"/>
      <c r="N2" s="98"/>
      <c r="O2" s="98"/>
      <c r="P2" s="98"/>
      <c r="Q2" s="98"/>
      <c r="R2" s="98"/>
      <c r="T2" s="1"/>
      <c r="U2" s="1"/>
      <c r="V2" s="1"/>
      <c r="W2" s="1"/>
      <c r="X2" s="1"/>
      <c r="Y2" s="98"/>
      <c r="Z2" s="98"/>
      <c r="AA2" s="98"/>
      <c r="AB2" s="98"/>
      <c r="AC2" s="98"/>
      <c r="AD2" s="98"/>
      <c r="AE2" s="98"/>
      <c r="AF2" s="98"/>
      <c r="BG2" s="7"/>
      <c r="BY2" s="7">
        <f ca="1">NOW()</f>
        <v>45711.639191435184</v>
      </c>
    </row>
    <row r="3" spans="1:77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AH3" s="9"/>
      <c r="AI3" s="9"/>
      <c r="AJ3" s="9"/>
      <c r="AK3" s="9"/>
      <c r="AL3" s="9"/>
      <c r="AM3" s="9"/>
      <c r="AN3" s="9"/>
      <c r="AO3" s="9"/>
      <c r="AP3" s="9"/>
      <c r="AQ3" s="9"/>
      <c r="AS3" s="8"/>
      <c r="AT3" s="8"/>
      <c r="AU3" s="8"/>
      <c r="AW3" s="9"/>
      <c r="AX3" s="9"/>
      <c r="AY3" s="9"/>
      <c r="AZ3" s="9"/>
      <c r="BA3" s="9"/>
      <c r="BB3" s="9"/>
      <c r="BC3" s="9"/>
      <c r="BD3" s="9"/>
      <c r="BE3" s="9"/>
      <c r="BF3" s="9"/>
      <c r="BH3" s="8"/>
      <c r="BI3" s="8"/>
      <c r="BJ3" s="8"/>
      <c r="BK3" s="8"/>
      <c r="BL3" s="8"/>
      <c r="BM3" s="8"/>
      <c r="BN3" s="8"/>
      <c r="BO3" s="8"/>
    </row>
    <row r="4" spans="1:77" ht="15.6" x14ac:dyDescent="0.3">
      <c r="A4" s="34"/>
      <c r="B4" s="35"/>
      <c r="D4" s="4"/>
      <c r="E4" s="1"/>
      <c r="F4" s="159" t="s">
        <v>70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T4" s="10" t="s">
        <v>51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H4" s="11" t="s">
        <v>22</v>
      </c>
      <c r="AI4" s="11"/>
      <c r="AJ4" s="11"/>
      <c r="AK4" s="11"/>
      <c r="AL4" s="11"/>
      <c r="AM4" s="11"/>
      <c r="AN4" s="11"/>
      <c r="AO4" s="11"/>
      <c r="AP4" s="11"/>
      <c r="AQ4" s="11"/>
      <c r="AS4" s="10" t="s">
        <v>11</v>
      </c>
      <c r="AT4" s="10"/>
      <c r="AU4" s="10"/>
      <c r="AW4" s="11" t="s">
        <v>22</v>
      </c>
      <c r="AX4" s="11"/>
      <c r="AY4" s="11"/>
      <c r="AZ4" s="11"/>
      <c r="BA4" s="11"/>
      <c r="BB4" s="11"/>
      <c r="BC4" s="11"/>
      <c r="BD4" s="11"/>
      <c r="BE4" s="11"/>
      <c r="BF4" s="11"/>
      <c r="BH4" s="10" t="s">
        <v>11</v>
      </c>
      <c r="BI4" s="10"/>
      <c r="BJ4" s="10"/>
      <c r="BK4" s="10"/>
      <c r="BL4" s="10"/>
      <c r="BM4" s="10"/>
      <c r="BN4" s="10"/>
      <c r="BO4" s="10"/>
    </row>
    <row r="5" spans="1:77" ht="15.6" x14ac:dyDescent="0.3">
      <c r="A5" s="28" t="s">
        <v>170</v>
      </c>
      <c r="B5" s="6"/>
      <c r="D5" s="4"/>
      <c r="H5" s="98"/>
      <c r="I5" s="98"/>
      <c r="J5" s="98"/>
      <c r="L5" s="148"/>
      <c r="M5" s="148"/>
      <c r="N5" s="148"/>
      <c r="O5" s="98"/>
      <c r="P5" s="98"/>
      <c r="Q5" s="98"/>
      <c r="R5" s="98"/>
      <c r="V5" s="98"/>
      <c r="W5" s="98"/>
      <c r="X5" s="98"/>
      <c r="Z5" s="148"/>
      <c r="AA5" s="148"/>
      <c r="AB5" s="148"/>
      <c r="AC5" s="98"/>
      <c r="AD5" s="98"/>
      <c r="AE5" s="98"/>
      <c r="AF5" s="98"/>
    </row>
    <row r="6" spans="1:77" ht="15.6" x14ac:dyDescent="0.3">
      <c r="A6" s="28" t="s">
        <v>53</v>
      </c>
      <c r="B6" s="13">
        <v>6</v>
      </c>
      <c r="F6" s="148" t="s">
        <v>47</v>
      </c>
      <c r="G6" s="98" t="str">
        <f>E1</f>
        <v>Nina Fritzell</v>
      </c>
      <c r="H6" s="98"/>
      <c r="I6" s="98"/>
      <c r="J6" s="98"/>
      <c r="L6" s="98"/>
      <c r="M6" s="98"/>
      <c r="N6" s="98"/>
      <c r="O6" s="98"/>
      <c r="P6" s="98"/>
      <c r="Q6" s="98"/>
      <c r="R6" s="98"/>
      <c r="T6" s="148" t="s">
        <v>47</v>
      </c>
      <c r="U6" s="98" t="str">
        <f>E1</f>
        <v>Nina Fritzell</v>
      </c>
      <c r="V6" s="98"/>
      <c r="W6" s="98"/>
      <c r="X6" s="98"/>
      <c r="Z6" s="98"/>
      <c r="AA6" s="98"/>
      <c r="AB6" s="98"/>
      <c r="AC6" s="98"/>
      <c r="AD6" s="98"/>
      <c r="AE6" s="98"/>
      <c r="AF6" s="98"/>
      <c r="AH6" s="6" t="s">
        <v>46</v>
      </c>
      <c r="AI6" s="3" t="str">
        <f>E2</f>
        <v>Robyn Bruderer</v>
      </c>
      <c r="AS6" s="6" t="s">
        <v>46</v>
      </c>
      <c r="AT6" s="3" t="str">
        <f>E2</f>
        <v>Robyn Bruderer</v>
      </c>
      <c r="AW6" s="6" t="s">
        <v>48</v>
      </c>
      <c r="AX6" s="3" t="str">
        <f>E3</f>
        <v>Juan Manuel Cardaci</v>
      </c>
      <c r="BH6" s="6" t="s">
        <v>48</v>
      </c>
      <c r="BI6" s="6"/>
      <c r="BJ6" s="3" t="str">
        <f>E3</f>
        <v>Juan Manuel Cardaci</v>
      </c>
      <c r="BN6" s="6"/>
      <c r="BO6" s="6"/>
      <c r="BT6" s="6" t="s">
        <v>12</v>
      </c>
    </row>
    <row r="7" spans="1:77" x14ac:dyDescent="0.3">
      <c r="B7" s="6"/>
      <c r="F7" s="148" t="s">
        <v>26</v>
      </c>
      <c r="T7" s="148" t="s">
        <v>26</v>
      </c>
      <c r="U7" s="98"/>
      <c r="BQ7" s="94"/>
      <c r="BR7" s="94"/>
      <c r="BS7" s="94"/>
    </row>
    <row r="8" spans="1:77" x14ac:dyDescent="0.3">
      <c r="F8" s="148" t="s">
        <v>1</v>
      </c>
      <c r="G8" s="98"/>
      <c r="J8" s="98"/>
      <c r="K8" s="160" t="s">
        <v>1</v>
      </c>
      <c r="L8" s="119" t="s">
        <v>2</v>
      </c>
      <c r="M8" s="161"/>
      <c r="N8" s="161" t="s">
        <v>2</v>
      </c>
      <c r="O8" s="361" t="s">
        <v>3</v>
      </c>
      <c r="P8" s="161"/>
      <c r="Q8" s="161" t="s">
        <v>3</v>
      </c>
      <c r="R8" s="161" t="s">
        <v>76</v>
      </c>
      <c r="T8" s="148" t="s">
        <v>1</v>
      </c>
      <c r="U8" s="98"/>
      <c r="X8" s="98"/>
      <c r="Y8" s="160" t="s">
        <v>1</v>
      </c>
      <c r="Z8" s="119" t="s">
        <v>2</v>
      </c>
      <c r="AA8" s="161"/>
      <c r="AB8" s="161" t="s">
        <v>2</v>
      </c>
      <c r="AC8" s="361" t="s">
        <v>3</v>
      </c>
      <c r="AD8" s="161"/>
      <c r="AE8" s="161" t="s">
        <v>3</v>
      </c>
      <c r="AF8" s="161" t="s">
        <v>76</v>
      </c>
      <c r="AH8" s="3" t="s">
        <v>8</v>
      </c>
      <c r="AR8" s="12"/>
      <c r="AS8" s="6"/>
      <c r="AT8" s="3" t="s">
        <v>10</v>
      </c>
      <c r="AU8" s="6" t="s">
        <v>13</v>
      </c>
      <c r="BO8" s="146" t="s">
        <v>45</v>
      </c>
      <c r="BT8" s="6" t="s">
        <v>50</v>
      </c>
      <c r="BV8" s="6" t="s">
        <v>51</v>
      </c>
      <c r="BX8" s="44" t="s">
        <v>52</v>
      </c>
      <c r="BY8" s="16"/>
    </row>
    <row r="9" spans="1:77" s="12" customFormat="1" x14ac:dyDescent="0.3">
      <c r="A9" s="36" t="s">
        <v>24</v>
      </c>
      <c r="B9" s="36" t="s">
        <v>25</v>
      </c>
      <c r="C9" s="36" t="s">
        <v>26</v>
      </c>
      <c r="D9" s="36" t="s">
        <v>27</v>
      </c>
      <c r="E9" s="36" t="s">
        <v>28</v>
      </c>
      <c r="F9" s="150" t="s">
        <v>77</v>
      </c>
      <c r="G9" s="150" t="s">
        <v>78</v>
      </c>
      <c r="H9" s="150" t="s">
        <v>79</v>
      </c>
      <c r="I9" s="120" t="s">
        <v>217</v>
      </c>
      <c r="J9" s="150" t="s">
        <v>81</v>
      </c>
      <c r="K9" s="162" t="s">
        <v>34</v>
      </c>
      <c r="L9" s="144" t="s">
        <v>218</v>
      </c>
      <c r="M9" s="144" t="s">
        <v>83</v>
      </c>
      <c r="N9" s="162" t="s">
        <v>34</v>
      </c>
      <c r="O9" s="360" t="s">
        <v>219</v>
      </c>
      <c r="P9" s="144" t="s">
        <v>83</v>
      </c>
      <c r="Q9" s="162" t="s">
        <v>34</v>
      </c>
      <c r="R9" s="162" t="s">
        <v>34</v>
      </c>
      <c r="T9" s="150" t="s">
        <v>77</v>
      </c>
      <c r="U9" s="150" t="s">
        <v>78</v>
      </c>
      <c r="V9" s="150" t="s">
        <v>79</v>
      </c>
      <c r="W9" s="120" t="s">
        <v>217</v>
      </c>
      <c r="X9" s="150" t="s">
        <v>81</v>
      </c>
      <c r="Y9" s="162" t="s">
        <v>34</v>
      </c>
      <c r="Z9" s="144" t="s">
        <v>218</v>
      </c>
      <c r="AA9" s="144" t="s">
        <v>83</v>
      </c>
      <c r="AB9" s="162" t="s">
        <v>34</v>
      </c>
      <c r="AC9" s="360" t="s">
        <v>219</v>
      </c>
      <c r="AD9" s="144" t="s">
        <v>83</v>
      </c>
      <c r="AE9" s="162" t="s">
        <v>34</v>
      </c>
      <c r="AF9" s="162" t="s">
        <v>34</v>
      </c>
      <c r="AG9" s="219"/>
      <c r="AH9" s="36" t="s">
        <v>29</v>
      </c>
      <c r="AI9" s="36" t="s">
        <v>30</v>
      </c>
      <c r="AJ9" s="36" t="s">
        <v>17</v>
      </c>
      <c r="AK9" s="36" t="s">
        <v>55</v>
      </c>
      <c r="AL9" s="36" t="s">
        <v>59</v>
      </c>
      <c r="AM9" s="36" t="s">
        <v>60</v>
      </c>
      <c r="AN9" s="36" t="s">
        <v>31</v>
      </c>
      <c r="AO9" s="36" t="s">
        <v>56</v>
      </c>
      <c r="AP9" s="36" t="s">
        <v>38</v>
      </c>
      <c r="AQ9" s="38" t="s">
        <v>37</v>
      </c>
      <c r="AR9" s="220"/>
      <c r="AS9" s="36" t="s">
        <v>36</v>
      </c>
      <c r="AT9" s="36" t="s">
        <v>9</v>
      </c>
      <c r="AU9" s="38" t="s">
        <v>15</v>
      </c>
      <c r="AV9" s="221"/>
      <c r="AW9" s="36" t="s">
        <v>29</v>
      </c>
      <c r="AX9" s="36" t="s">
        <v>30</v>
      </c>
      <c r="AY9" s="36" t="s">
        <v>17</v>
      </c>
      <c r="AZ9" s="36" t="s">
        <v>55</v>
      </c>
      <c r="BA9" s="36" t="s">
        <v>59</v>
      </c>
      <c r="BB9" s="36" t="s">
        <v>60</v>
      </c>
      <c r="BC9" s="36" t="s">
        <v>31</v>
      </c>
      <c r="BD9" s="36" t="s">
        <v>57</v>
      </c>
      <c r="BE9" s="36" t="s">
        <v>38</v>
      </c>
      <c r="BF9" s="38" t="s">
        <v>37</v>
      </c>
      <c r="BG9" s="221"/>
      <c r="BH9" s="222" t="s">
        <v>94</v>
      </c>
      <c r="BI9" s="222" t="s">
        <v>4</v>
      </c>
      <c r="BJ9" s="222" t="s">
        <v>5</v>
      </c>
      <c r="BK9" s="222" t="s">
        <v>6</v>
      </c>
      <c r="BL9" s="222" t="s">
        <v>7</v>
      </c>
      <c r="BM9" s="222" t="s">
        <v>33</v>
      </c>
      <c r="BN9" s="36" t="s">
        <v>10</v>
      </c>
      <c r="BO9" s="38" t="s">
        <v>15</v>
      </c>
      <c r="BP9" s="221"/>
      <c r="BQ9" s="133" t="s">
        <v>66</v>
      </c>
      <c r="BR9" s="133" t="s">
        <v>67</v>
      </c>
      <c r="BS9" s="133" t="s">
        <v>68</v>
      </c>
      <c r="BT9" s="223" t="s">
        <v>32</v>
      </c>
      <c r="BU9" s="224"/>
      <c r="BV9" s="225" t="s">
        <v>32</v>
      </c>
      <c r="BW9" s="226"/>
      <c r="BX9" s="225" t="s">
        <v>32</v>
      </c>
      <c r="BY9" s="227" t="s">
        <v>35</v>
      </c>
    </row>
    <row r="10" spans="1:77" s="12" customFormat="1" x14ac:dyDescent="0.3">
      <c r="F10" s="41"/>
      <c r="G10" s="41"/>
      <c r="H10" s="41"/>
      <c r="I10" s="41"/>
      <c r="J10" s="41"/>
      <c r="K10" s="164"/>
      <c r="L10" s="164"/>
      <c r="M10" s="164"/>
      <c r="N10" s="164"/>
      <c r="O10" s="164"/>
      <c r="P10" s="164"/>
      <c r="Q10" s="164"/>
      <c r="R10" s="164"/>
      <c r="S10" s="17"/>
      <c r="T10" s="41"/>
      <c r="U10" s="41"/>
      <c r="V10" s="41"/>
      <c r="W10" s="41"/>
      <c r="X10" s="41"/>
      <c r="Y10" s="164"/>
      <c r="Z10" s="164"/>
      <c r="AA10" s="164"/>
      <c r="AB10" s="164"/>
      <c r="AC10" s="164"/>
      <c r="AD10" s="164"/>
      <c r="AE10" s="164"/>
      <c r="AF10" s="164"/>
      <c r="AG10" s="29"/>
      <c r="AR10" s="42"/>
      <c r="AV10" s="17"/>
      <c r="BG10" s="17"/>
      <c r="BH10" s="16"/>
      <c r="BI10" s="16"/>
      <c r="BJ10" s="16"/>
      <c r="BK10" s="16"/>
      <c r="BL10" s="16"/>
      <c r="BM10" s="16"/>
      <c r="BP10" s="17"/>
      <c r="BQ10" s="94"/>
      <c r="BR10" s="94"/>
      <c r="BS10" s="94"/>
      <c r="BT10" s="6"/>
      <c r="BU10" s="3"/>
      <c r="BV10" s="44"/>
      <c r="BW10" s="45"/>
      <c r="BX10" s="44"/>
      <c r="BY10" s="18"/>
    </row>
    <row r="11" spans="1:77" ht="15.6" x14ac:dyDescent="0.3">
      <c r="A11" s="265">
        <v>59</v>
      </c>
      <c r="B11" s="265" t="s">
        <v>177</v>
      </c>
      <c r="C11" s="265" t="s">
        <v>145</v>
      </c>
      <c r="D11" s="265" t="s">
        <v>137</v>
      </c>
      <c r="E11" s="265" t="s">
        <v>142</v>
      </c>
      <c r="F11" s="145">
        <v>5</v>
      </c>
      <c r="G11" s="145">
        <v>6.5</v>
      </c>
      <c r="H11" s="145">
        <v>6</v>
      </c>
      <c r="I11" s="145">
        <v>5</v>
      </c>
      <c r="J11" s="145">
        <v>7</v>
      </c>
      <c r="K11" s="165">
        <f t="shared" ref="K11:K16" si="0">(F11+G11+H11+I11+J11)/5</f>
        <v>5.9</v>
      </c>
      <c r="L11" s="145">
        <v>6</v>
      </c>
      <c r="M11" s="145"/>
      <c r="N11" s="165">
        <f t="shared" ref="N11:N16" si="1">L11-M11</f>
        <v>6</v>
      </c>
      <c r="O11" s="145">
        <v>7.5</v>
      </c>
      <c r="P11" s="145"/>
      <c r="Q11" s="165">
        <f t="shared" ref="Q11:Q16" si="2">O11-P11</f>
        <v>7.5</v>
      </c>
      <c r="R11" s="21">
        <f t="shared" ref="R11:R16" si="3">((K11*0.5)+(N11*0.3)+(Q11*0.2))</f>
        <v>6.25</v>
      </c>
      <c r="S11" s="17"/>
      <c r="T11" s="145">
        <v>5</v>
      </c>
      <c r="U11" s="145">
        <v>6.5</v>
      </c>
      <c r="V11" s="145">
        <v>6</v>
      </c>
      <c r="W11" s="145">
        <v>5</v>
      </c>
      <c r="X11" s="145">
        <v>7</v>
      </c>
      <c r="Y11" s="165">
        <f t="shared" ref="Y11:Y16" si="4">(T11+U11+V11+W11+X11)/5</f>
        <v>5.9</v>
      </c>
      <c r="Z11" s="145">
        <v>6</v>
      </c>
      <c r="AA11" s="145"/>
      <c r="AB11" s="165">
        <f t="shared" ref="AB11:AB16" si="5">Z11-AA11</f>
        <v>6</v>
      </c>
      <c r="AC11" s="145">
        <v>7.5</v>
      </c>
      <c r="AD11" s="145"/>
      <c r="AE11" s="165">
        <f t="shared" ref="AE11:AE16" si="6">AC11-AD11</f>
        <v>7.5</v>
      </c>
      <c r="AF11" s="21">
        <f t="shared" ref="AF11:AF16" si="7">((Y11*0.5)+(AB11*0.3)+(AE11*0.2))</f>
        <v>6.25</v>
      </c>
      <c r="AG11" s="23"/>
      <c r="AH11" s="19">
        <v>6</v>
      </c>
      <c r="AI11" s="19">
        <v>6.7</v>
      </c>
      <c r="AJ11" s="19">
        <v>7</v>
      </c>
      <c r="AK11" s="19">
        <v>7</v>
      </c>
      <c r="AL11" s="19">
        <v>7</v>
      </c>
      <c r="AM11" s="19">
        <v>7</v>
      </c>
      <c r="AN11" s="19">
        <v>7.5</v>
      </c>
      <c r="AO11" s="19">
        <v>6.5</v>
      </c>
      <c r="AP11" s="22">
        <f t="shared" ref="AP11:AP16" si="8">SUM(AH11:AO11)</f>
        <v>54.7</v>
      </c>
      <c r="AQ11" s="21">
        <f t="shared" ref="AQ11:AQ16" si="9">AP11/8</f>
        <v>6.8375000000000004</v>
      </c>
      <c r="AR11" s="43"/>
      <c r="AS11" s="246">
        <v>7.81</v>
      </c>
      <c r="AT11" s="20"/>
      <c r="AU11" s="21">
        <f t="shared" ref="AU11:AU16" si="10">AS11-AT11</f>
        <v>7.81</v>
      </c>
      <c r="AV11" s="23"/>
      <c r="AW11" s="19">
        <v>4.5999999999999996</v>
      </c>
      <c r="AX11" s="19">
        <v>7.5</v>
      </c>
      <c r="AY11" s="19">
        <v>7.6</v>
      </c>
      <c r="AZ11" s="19">
        <v>7</v>
      </c>
      <c r="BA11" s="19">
        <v>3.9</v>
      </c>
      <c r="BB11" s="19">
        <v>4</v>
      </c>
      <c r="BC11" s="19">
        <v>7</v>
      </c>
      <c r="BD11" s="19">
        <v>3.9</v>
      </c>
      <c r="BE11" s="22">
        <f t="shared" ref="BE11:BE16" si="11">SUM(AW11:BD11)</f>
        <v>45.499999999999993</v>
      </c>
      <c r="BF11" s="21">
        <f t="shared" ref="BF11:BF16" si="12">BE11/8</f>
        <v>5.6874999999999991</v>
      </c>
      <c r="BG11" s="23"/>
      <c r="BH11" s="19">
        <v>8</v>
      </c>
      <c r="BI11" s="19">
        <v>9</v>
      </c>
      <c r="BJ11" s="19">
        <v>8.5</v>
      </c>
      <c r="BK11" s="19">
        <v>6</v>
      </c>
      <c r="BL11" s="19">
        <v>4.5</v>
      </c>
      <c r="BM11" s="21">
        <f t="shared" ref="BM11:BM16" si="13">SUM((BH11*0.2),(BI11*0.25),(BJ11*0.2),(BK11*0.2),(BL11*0.15))</f>
        <v>7.4250000000000007</v>
      </c>
      <c r="BN11" s="20"/>
      <c r="BO11" s="21">
        <f t="shared" ref="BO11:BO16" si="14">BM11-BN11</f>
        <v>7.4250000000000007</v>
      </c>
      <c r="BP11" s="23"/>
      <c r="BQ11" s="95">
        <f t="shared" ref="BQ11:BQ16" si="15">(R11+AF11)/2</f>
        <v>6.25</v>
      </c>
      <c r="BR11" s="95">
        <f t="shared" ref="BR11:BR16" si="16">(AQ11+AU11)/2</f>
        <v>7.3237500000000004</v>
      </c>
      <c r="BS11" s="95">
        <f t="shared" ref="BS11:BS16" si="17">(BF11+BO11)/2</f>
        <v>6.5562500000000004</v>
      </c>
      <c r="BT11" s="247">
        <f t="shared" ref="BT11:BT16" si="18">SUM((R11*0.25)+(AQ11*0.375)+(BF11*0.375))</f>
        <v>6.2593750000000004</v>
      </c>
      <c r="BU11" s="25"/>
      <c r="BV11" s="24">
        <f t="shared" ref="BV11:BV16" si="19">SUM((AF11*0.25),(AU11*0.5),(BO11*0.25))</f>
        <v>7.3237499999999995</v>
      </c>
      <c r="BW11" s="41"/>
      <c r="BX11" s="26">
        <f t="shared" ref="BX11:BX16" si="20">AVERAGE(BT11:BV11)</f>
        <v>6.7915624999999995</v>
      </c>
      <c r="BY11" s="32">
        <v>1</v>
      </c>
    </row>
    <row r="12" spans="1:77" ht="15.6" x14ac:dyDescent="0.3">
      <c r="A12" s="265">
        <v>47</v>
      </c>
      <c r="B12" s="265" t="s">
        <v>180</v>
      </c>
      <c r="C12" s="265" t="s">
        <v>169</v>
      </c>
      <c r="D12" s="265" t="s">
        <v>113</v>
      </c>
      <c r="E12" s="265" t="s">
        <v>152</v>
      </c>
      <c r="F12" s="145">
        <v>6</v>
      </c>
      <c r="G12" s="145">
        <v>5.5</v>
      </c>
      <c r="H12" s="145">
        <v>5</v>
      </c>
      <c r="I12" s="145">
        <v>6.5</v>
      </c>
      <c r="J12" s="145">
        <v>6</v>
      </c>
      <c r="K12" s="165">
        <f t="shared" si="0"/>
        <v>5.8</v>
      </c>
      <c r="L12" s="145">
        <v>6</v>
      </c>
      <c r="M12" s="145"/>
      <c r="N12" s="165">
        <f t="shared" si="1"/>
        <v>6</v>
      </c>
      <c r="O12" s="145">
        <v>6.5</v>
      </c>
      <c r="P12" s="145"/>
      <c r="Q12" s="165">
        <f t="shared" si="2"/>
        <v>6.5</v>
      </c>
      <c r="R12" s="21">
        <f t="shared" si="3"/>
        <v>5.9999999999999991</v>
      </c>
      <c r="S12" s="17"/>
      <c r="T12" s="145">
        <v>6</v>
      </c>
      <c r="U12" s="145">
        <v>5.5</v>
      </c>
      <c r="V12" s="145">
        <v>5</v>
      </c>
      <c r="W12" s="145">
        <v>6.5</v>
      </c>
      <c r="X12" s="145">
        <v>6</v>
      </c>
      <c r="Y12" s="165">
        <f t="shared" si="4"/>
        <v>5.8</v>
      </c>
      <c r="Z12" s="145">
        <v>6</v>
      </c>
      <c r="AA12" s="145"/>
      <c r="AB12" s="165">
        <f t="shared" si="5"/>
        <v>6</v>
      </c>
      <c r="AC12" s="145">
        <v>6.5</v>
      </c>
      <c r="AD12" s="145"/>
      <c r="AE12" s="165">
        <f t="shared" si="6"/>
        <v>6.5</v>
      </c>
      <c r="AF12" s="21">
        <f t="shared" si="7"/>
        <v>5.9999999999999991</v>
      </c>
      <c r="AG12" s="23"/>
      <c r="AH12" s="19">
        <v>4.8</v>
      </c>
      <c r="AI12" s="19">
        <v>6</v>
      </c>
      <c r="AJ12" s="19">
        <v>5.5</v>
      </c>
      <c r="AK12" s="19">
        <v>5.8</v>
      </c>
      <c r="AL12" s="19">
        <v>5</v>
      </c>
      <c r="AM12" s="19">
        <v>5</v>
      </c>
      <c r="AN12" s="19">
        <v>5.3</v>
      </c>
      <c r="AO12" s="19">
        <v>4.8</v>
      </c>
      <c r="AP12" s="22">
        <f t="shared" si="8"/>
        <v>42.199999999999996</v>
      </c>
      <c r="AQ12" s="21">
        <f t="shared" si="9"/>
        <v>5.2749999999999995</v>
      </c>
      <c r="AR12" s="43"/>
      <c r="AS12" s="246">
        <v>6.88</v>
      </c>
      <c r="AT12" s="20"/>
      <c r="AU12" s="21">
        <f t="shared" si="10"/>
        <v>6.88</v>
      </c>
      <c r="AV12" s="23"/>
      <c r="AW12" s="19">
        <v>2.5</v>
      </c>
      <c r="AX12" s="19">
        <v>6.2</v>
      </c>
      <c r="AY12" s="19">
        <v>6.2</v>
      </c>
      <c r="AZ12" s="19">
        <v>6.9</v>
      </c>
      <c r="BA12" s="19">
        <v>4</v>
      </c>
      <c r="BB12" s="19">
        <v>4</v>
      </c>
      <c r="BC12" s="19">
        <v>6.5</v>
      </c>
      <c r="BD12" s="19">
        <v>4</v>
      </c>
      <c r="BE12" s="22">
        <f t="shared" si="11"/>
        <v>40.299999999999997</v>
      </c>
      <c r="BF12" s="21">
        <f t="shared" si="12"/>
        <v>5.0374999999999996</v>
      </c>
      <c r="BG12" s="23"/>
      <c r="BH12" s="19">
        <v>8</v>
      </c>
      <c r="BI12" s="19">
        <v>7</v>
      </c>
      <c r="BJ12" s="19">
        <v>6.8</v>
      </c>
      <c r="BK12" s="19">
        <v>4</v>
      </c>
      <c r="BL12" s="19">
        <v>2.9</v>
      </c>
      <c r="BM12" s="21">
        <f t="shared" si="13"/>
        <v>5.9449999999999994</v>
      </c>
      <c r="BN12" s="20"/>
      <c r="BO12" s="21">
        <f t="shared" si="14"/>
        <v>5.9449999999999994</v>
      </c>
      <c r="BP12" s="23"/>
      <c r="BQ12" s="95">
        <f t="shared" si="15"/>
        <v>5.9999999999999991</v>
      </c>
      <c r="BR12" s="95">
        <f t="shared" si="16"/>
        <v>6.0774999999999997</v>
      </c>
      <c r="BS12" s="95">
        <f t="shared" si="17"/>
        <v>5.4912499999999991</v>
      </c>
      <c r="BT12" s="247">
        <f t="shared" si="18"/>
        <v>5.3671874999999991</v>
      </c>
      <c r="BU12" s="25"/>
      <c r="BV12" s="24">
        <f t="shared" si="19"/>
        <v>6.4262499999999996</v>
      </c>
      <c r="BW12" s="41"/>
      <c r="BX12" s="26">
        <f t="shared" si="20"/>
        <v>5.8967187499999998</v>
      </c>
      <c r="BY12" s="32">
        <v>2</v>
      </c>
    </row>
    <row r="13" spans="1:77" ht="15.6" x14ac:dyDescent="0.3">
      <c r="A13" s="265">
        <v>44</v>
      </c>
      <c r="B13" s="265" t="s">
        <v>179</v>
      </c>
      <c r="C13" s="265" t="s">
        <v>169</v>
      </c>
      <c r="D13" s="265" t="s">
        <v>113</v>
      </c>
      <c r="E13" s="265" t="s">
        <v>152</v>
      </c>
      <c r="F13" s="145">
        <v>6</v>
      </c>
      <c r="G13" s="145">
        <v>5.5</v>
      </c>
      <c r="H13" s="145">
        <v>5</v>
      </c>
      <c r="I13" s="145">
        <v>6.5</v>
      </c>
      <c r="J13" s="145">
        <v>6</v>
      </c>
      <c r="K13" s="165">
        <f t="shared" si="0"/>
        <v>5.8</v>
      </c>
      <c r="L13" s="145">
        <v>6</v>
      </c>
      <c r="M13" s="145"/>
      <c r="N13" s="165">
        <f t="shared" si="1"/>
        <v>6</v>
      </c>
      <c r="O13" s="145">
        <v>6.5</v>
      </c>
      <c r="P13" s="145"/>
      <c r="Q13" s="165">
        <f t="shared" si="2"/>
        <v>6.5</v>
      </c>
      <c r="R13" s="21">
        <f t="shared" si="3"/>
        <v>5.9999999999999991</v>
      </c>
      <c r="S13" s="17"/>
      <c r="T13" s="145">
        <v>6</v>
      </c>
      <c r="U13" s="145">
        <v>5.5</v>
      </c>
      <c r="V13" s="145">
        <v>5</v>
      </c>
      <c r="W13" s="145">
        <v>6.5</v>
      </c>
      <c r="X13" s="145">
        <v>6</v>
      </c>
      <c r="Y13" s="165">
        <f t="shared" si="4"/>
        <v>5.8</v>
      </c>
      <c r="Z13" s="145">
        <v>6</v>
      </c>
      <c r="AA13" s="145"/>
      <c r="AB13" s="165">
        <f t="shared" si="5"/>
        <v>6</v>
      </c>
      <c r="AC13" s="145">
        <v>6.5</v>
      </c>
      <c r="AD13" s="145"/>
      <c r="AE13" s="165">
        <f t="shared" si="6"/>
        <v>6.5</v>
      </c>
      <c r="AF13" s="21">
        <f t="shared" si="7"/>
        <v>5.9999999999999991</v>
      </c>
      <c r="AG13" s="23"/>
      <c r="AH13" s="19">
        <v>4.7</v>
      </c>
      <c r="AI13" s="19">
        <v>5.5</v>
      </c>
      <c r="AJ13" s="19">
        <v>5.8</v>
      </c>
      <c r="AK13" s="19">
        <v>6</v>
      </c>
      <c r="AL13" s="19">
        <v>6.3</v>
      </c>
      <c r="AM13" s="19">
        <v>6</v>
      </c>
      <c r="AN13" s="19">
        <v>6</v>
      </c>
      <c r="AO13" s="19">
        <v>6</v>
      </c>
      <c r="AP13" s="22">
        <f t="shared" si="8"/>
        <v>46.3</v>
      </c>
      <c r="AQ13" s="21">
        <f t="shared" si="9"/>
        <v>5.7874999999999996</v>
      </c>
      <c r="AR13" s="43"/>
      <c r="AS13" s="246">
        <v>6.44</v>
      </c>
      <c r="AT13" s="20"/>
      <c r="AU13" s="21">
        <f t="shared" si="10"/>
        <v>6.44</v>
      </c>
      <c r="AV13" s="23"/>
      <c r="AW13" s="19">
        <v>2.9</v>
      </c>
      <c r="AX13" s="19">
        <v>6.5</v>
      </c>
      <c r="AY13" s="19">
        <v>6.2</v>
      </c>
      <c r="AZ13" s="19">
        <v>6.4</v>
      </c>
      <c r="BA13" s="19">
        <v>3.6</v>
      </c>
      <c r="BB13" s="19">
        <v>3.8</v>
      </c>
      <c r="BC13" s="19">
        <v>7.2</v>
      </c>
      <c r="BD13" s="19">
        <v>4.5</v>
      </c>
      <c r="BE13" s="22">
        <f t="shared" si="11"/>
        <v>41.1</v>
      </c>
      <c r="BF13" s="21">
        <f t="shared" si="12"/>
        <v>5.1375000000000002</v>
      </c>
      <c r="BG13" s="23"/>
      <c r="BH13" s="19">
        <v>8</v>
      </c>
      <c r="BI13" s="19">
        <v>7</v>
      </c>
      <c r="BJ13" s="19">
        <v>6.9</v>
      </c>
      <c r="BK13" s="19">
        <v>4</v>
      </c>
      <c r="BL13" s="19">
        <v>2.5</v>
      </c>
      <c r="BM13" s="21">
        <f t="shared" si="13"/>
        <v>5.9050000000000002</v>
      </c>
      <c r="BN13" s="20"/>
      <c r="BO13" s="21">
        <f t="shared" si="14"/>
        <v>5.9050000000000002</v>
      </c>
      <c r="BP13" s="23"/>
      <c r="BQ13" s="95">
        <f t="shared" si="15"/>
        <v>5.9999999999999991</v>
      </c>
      <c r="BR13" s="95">
        <f t="shared" si="16"/>
        <v>6.1137499999999996</v>
      </c>
      <c r="BS13" s="95">
        <f t="shared" si="17"/>
        <v>5.5212500000000002</v>
      </c>
      <c r="BT13" s="247">
        <f t="shared" si="18"/>
        <v>5.5968749999999998</v>
      </c>
      <c r="BU13" s="25"/>
      <c r="BV13" s="24">
        <f t="shared" si="19"/>
        <v>6.19625</v>
      </c>
      <c r="BW13" s="41"/>
      <c r="BX13" s="26">
        <f t="shared" si="20"/>
        <v>5.8965624999999999</v>
      </c>
      <c r="BY13" s="32">
        <v>2</v>
      </c>
    </row>
    <row r="14" spans="1:77" ht="15.6" x14ac:dyDescent="0.3">
      <c r="A14" s="265">
        <v>33</v>
      </c>
      <c r="B14" s="265" t="s">
        <v>175</v>
      </c>
      <c r="C14" s="265" t="s">
        <v>124</v>
      </c>
      <c r="D14" s="265" t="s">
        <v>125</v>
      </c>
      <c r="E14" s="265" t="s">
        <v>126</v>
      </c>
      <c r="F14" s="145">
        <v>5.8</v>
      </c>
      <c r="G14" s="145">
        <v>6.5</v>
      </c>
      <c r="H14" s="145">
        <v>5.8</v>
      </c>
      <c r="I14" s="145">
        <v>4.5</v>
      </c>
      <c r="J14" s="145">
        <v>5.8</v>
      </c>
      <c r="K14" s="165">
        <f t="shared" si="0"/>
        <v>5.6800000000000006</v>
      </c>
      <c r="L14" s="145">
        <v>5.5</v>
      </c>
      <c r="M14" s="145"/>
      <c r="N14" s="165">
        <f t="shared" si="1"/>
        <v>5.5</v>
      </c>
      <c r="O14" s="145">
        <v>6.5</v>
      </c>
      <c r="P14" s="145"/>
      <c r="Q14" s="165">
        <f t="shared" si="2"/>
        <v>6.5</v>
      </c>
      <c r="R14" s="21">
        <f t="shared" si="3"/>
        <v>5.79</v>
      </c>
      <c r="S14" s="17"/>
      <c r="T14" s="145">
        <v>5.8</v>
      </c>
      <c r="U14" s="145">
        <v>6.5</v>
      </c>
      <c r="V14" s="145">
        <v>5.8</v>
      </c>
      <c r="W14" s="145">
        <v>4.5</v>
      </c>
      <c r="X14" s="145">
        <v>5.8</v>
      </c>
      <c r="Y14" s="165">
        <f t="shared" si="4"/>
        <v>5.6800000000000006</v>
      </c>
      <c r="Z14" s="145">
        <v>5.5</v>
      </c>
      <c r="AA14" s="145"/>
      <c r="AB14" s="165">
        <f t="shared" si="5"/>
        <v>5.5</v>
      </c>
      <c r="AC14" s="145">
        <v>6.5</v>
      </c>
      <c r="AD14" s="145"/>
      <c r="AE14" s="165">
        <f t="shared" si="6"/>
        <v>6.5</v>
      </c>
      <c r="AF14" s="21">
        <f t="shared" si="7"/>
        <v>5.79</v>
      </c>
      <c r="AG14" s="23"/>
      <c r="AH14" s="19">
        <v>5</v>
      </c>
      <c r="AI14" s="19">
        <v>5.8</v>
      </c>
      <c r="AJ14" s="19">
        <v>5.3</v>
      </c>
      <c r="AK14" s="19">
        <v>6.5</v>
      </c>
      <c r="AL14" s="19">
        <v>6.8</v>
      </c>
      <c r="AM14" s="19">
        <v>6.5</v>
      </c>
      <c r="AN14" s="19">
        <v>6.5</v>
      </c>
      <c r="AO14" s="19">
        <v>6</v>
      </c>
      <c r="AP14" s="22">
        <f t="shared" si="8"/>
        <v>48.400000000000006</v>
      </c>
      <c r="AQ14" s="21">
        <f t="shared" si="9"/>
        <v>6.0500000000000007</v>
      </c>
      <c r="AR14" s="43"/>
      <c r="AS14" s="246">
        <v>7.5</v>
      </c>
      <c r="AT14" s="20">
        <v>1</v>
      </c>
      <c r="AU14" s="21">
        <f t="shared" si="10"/>
        <v>6.5</v>
      </c>
      <c r="AV14" s="23"/>
      <c r="AW14" s="19">
        <v>3.9</v>
      </c>
      <c r="AX14" s="19">
        <v>6.2</v>
      </c>
      <c r="AY14" s="19">
        <v>6.2</v>
      </c>
      <c r="AZ14" s="19">
        <v>6.4</v>
      </c>
      <c r="BA14" s="19">
        <v>4.2</v>
      </c>
      <c r="BB14" s="19">
        <v>4.2</v>
      </c>
      <c r="BC14" s="19">
        <v>6.4</v>
      </c>
      <c r="BD14" s="19">
        <v>5.0999999999999996</v>
      </c>
      <c r="BE14" s="22">
        <f t="shared" si="11"/>
        <v>42.6</v>
      </c>
      <c r="BF14" s="21">
        <f t="shared" si="12"/>
        <v>5.3250000000000002</v>
      </c>
      <c r="BG14" s="23"/>
      <c r="BH14" s="19">
        <v>7.5</v>
      </c>
      <c r="BI14" s="19">
        <v>7.2</v>
      </c>
      <c r="BJ14" s="19">
        <v>6.2</v>
      </c>
      <c r="BK14" s="19">
        <v>3</v>
      </c>
      <c r="BL14" s="19">
        <v>1.5</v>
      </c>
      <c r="BM14" s="21">
        <f t="shared" si="13"/>
        <v>5.3650000000000002</v>
      </c>
      <c r="BN14" s="20"/>
      <c r="BO14" s="21">
        <f t="shared" si="14"/>
        <v>5.3650000000000002</v>
      </c>
      <c r="BP14" s="23"/>
      <c r="BQ14" s="95">
        <f t="shared" si="15"/>
        <v>5.79</v>
      </c>
      <c r="BR14" s="95">
        <f t="shared" si="16"/>
        <v>6.2750000000000004</v>
      </c>
      <c r="BS14" s="95">
        <f t="shared" si="17"/>
        <v>5.3450000000000006</v>
      </c>
      <c r="BT14" s="247">
        <f t="shared" si="18"/>
        <v>5.7131250000000007</v>
      </c>
      <c r="BU14" s="25"/>
      <c r="BV14" s="24">
        <f t="shared" si="19"/>
        <v>6.0387500000000003</v>
      </c>
      <c r="BW14" s="41"/>
      <c r="BX14" s="26">
        <f t="shared" si="20"/>
        <v>5.8759375000000009</v>
      </c>
      <c r="BY14" s="32">
        <v>4</v>
      </c>
    </row>
    <row r="15" spans="1:77" ht="15.6" x14ac:dyDescent="0.3">
      <c r="A15" s="265">
        <v>41</v>
      </c>
      <c r="B15" s="265" t="s">
        <v>178</v>
      </c>
      <c r="C15" s="265" t="s">
        <v>169</v>
      </c>
      <c r="D15" s="265" t="s">
        <v>113</v>
      </c>
      <c r="E15" s="265" t="s">
        <v>152</v>
      </c>
      <c r="F15" s="145">
        <v>6</v>
      </c>
      <c r="G15" s="145">
        <v>5.5</v>
      </c>
      <c r="H15" s="145">
        <v>5</v>
      </c>
      <c r="I15" s="145">
        <v>6.5</v>
      </c>
      <c r="J15" s="145">
        <v>6</v>
      </c>
      <c r="K15" s="165">
        <f t="shared" si="0"/>
        <v>5.8</v>
      </c>
      <c r="L15" s="145">
        <v>6</v>
      </c>
      <c r="M15" s="145"/>
      <c r="N15" s="165">
        <f t="shared" si="1"/>
        <v>6</v>
      </c>
      <c r="O15" s="145">
        <v>6.5</v>
      </c>
      <c r="P15" s="145"/>
      <c r="Q15" s="165">
        <f t="shared" si="2"/>
        <v>6.5</v>
      </c>
      <c r="R15" s="21">
        <f t="shared" si="3"/>
        <v>5.9999999999999991</v>
      </c>
      <c r="S15" s="17"/>
      <c r="T15" s="145">
        <v>6</v>
      </c>
      <c r="U15" s="145">
        <v>5.5</v>
      </c>
      <c r="V15" s="145">
        <v>5</v>
      </c>
      <c r="W15" s="145">
        <v>6.5</v>
      </c>
      <c r="X15" s="145">
        <v>6</v>
      </c>
      <c r="Y15" s="165">
        <f t="shared" si="4"/>
        <v>5.8</v>
      </c>
      <c r="Z15" s="145">
        <v>6</v>
      </c>
      <c r="AA15" s="145"/>
      <c r="AB15" s="165">
        <f t="shared" si="5"/>
        <v>6</v>
      </c>
      <c r="AC15" s="145">
        <v>6.5</v>
      </c>
      <c r="AD15" s="145"/>
      <c r="AE15" s="165">
        <f t="shared" si="6"/>
        <v>6.5</v>
      </c>
      <c r="AF15" s="21">
        <f t="shared" si="7"/>
        <v>5.9999999999999991</v>
      </c>
      <c r="AG15" s="23"/>
      <c r="AH15" s="19">
        <v>5</v>
      </c>
      <c r="AI15" s="19">
        <v>6</v>
      </c>
      <c r="AJ15" s="19">
        <v>5</v>
      </c>
      <c r="AK15" s="19">
        <v>6.2</v>
      </c>
      <c r="AL15" s="19">
        <v>6</v>
      </c>
      <c r="AM15" s="19">
        <v>6</v>
      </c>
      <c r="AN15" s="19">
        <v>6</v>
      </c>
      <c r="AO15" s="19">
        <v>6</v>
      </c>
      <c r="AP15" s="22">
        <f t="shared" si="8"/>
        <v>46.2</v>
      </c>
      <c r="AQ15" s="21">
        <f t="shared" si="9"/>
        <v>5.7750000000000004</v>
      </c>
      <c r="AR15" s="43"/>
      <c r="AS15" s="246">
        <v>6.33</v>
      </c>
      <c r="AT15" s="20"/>
      <c r="AU15" s="21">
        <f t="shared" si="10"/>
        <v>6.33</v>
      </c>
      <c r="AV15" s="23"/>
      <c r="AW15" s="19">
        <v>2</v>
      </c>
      <c r="AX15" s="19">
        <v>4.0999999999999996</v>
      </c>
      <c r="AY15" s="19">
        <v>6</v>
      </c>
      <c r="AZ15" s="19">
        <v>6.5</v>
      </c>
      <c r="BA15" s="19">
        <v>3.5</v>
      </c>
      <c r="BB15" s="19">
        <v>5.6</v>
      </c>
      <c r="BC15" s="19">
        <v>7.5</v>
      </c>
      <c r="BD15" s="19">
        <v>4.5</v>
      </c>
      <c r="BE15" s="22">
        <f t="shared" si="11"/>
        <v>39.700000000000003</v>
      </c>
      <c r="BF15" s="21">
        <f t="shared" si="12"/>
        <v>4.9625000000000004</v>
      </c>
      <c r="BG15" s="23"/>
      <c r="BH15" s="19">
        <v>8.9</v>
      </c>
      <c r="BI15" s="19">
        <v>7</v>
      </c>
      <c r="BJ15" s="19">
        <v>6.2</v>
      </c>
      <c r="BK15" s="19">
        <v>5.5</v>
      </c>
      <c r="BL15" s="19">
        <v>3.8</v>
      </c>
      <c r="BM15" s="21">
        <f t="shared" si="13"/>
        <v>6.4400000000000013</v>
      </c>
      <c r="BN15" s="20">
        <v>1</v>
      </c>
      <c r="BO15" s="21">
        <f t="shared" si="14"/>
        <v>5.4400000000000013</v>
      </c>
      <c r="BP15" s="23"/>
      <c r="BQ15" s="95">
        <f t="shared" si="15"/>
        <v>5.9999999999999991</v>
      </c>
      <c r="BR15" s="95">
        <f t="shared" si="16"/>
        <v>6.0525000000000002</v>
      </c>
      <c r="BS15" s="95">
        <f t="shared" si="17"/>
        <v>5.2012500000000008</v>
      </c>
      <c r="BT15" s="247">
        <f t="shared" si="18"/>
        <v>5.5265625000000007</v>
      </c>
      <c r="BU15" s="25"/>
      <c r="BV15" s="24">
        <f t="shared" si="19"/>
        <v>6.0250000000000004</v>
      </c>
      <c r="BW15" s="41"/>
      <c r="BX15" s="26">
        <f t="shared" si="20"/>
        <v>5.7757812500000005</v>
      </c>
      <c r="BY15" s="32">
        <v>5</v>
      </c>
    </row>
    <row r="16" spans="1:77" ht="15.6" x14ac:dyDescent="0.3">
      <c r="A16" s="265">
        <v>38</v>
      </c>
      <c r="B16" s="265" t="s">
        <v>176</v>
      </c>
      <c r="C16" s="265" t="s">
        <v>124</v>
      </c>
      <c r="D16" s="265" t="s">
        <v>125</v>
      </c>
      <c r="E16" s="265" t="s">
        <v>126</v>
      </c>
      <c r="F16" s="145">
        <v>5.8</v>
      </c>
      <c r="G16" s="145">
        <v>6.5</v>
      </c>
      <c r="H16" s="145">
        <v>5.8</v>
      </c>
      <c r="I16" s="145">
        <v>4.5</v>
      </c>
      <c r="J16" s="145">
        <v>5.8</v>
      </c>
      <c r="K16" s="165">
        <f t="shared" si="0"/>
        <v>5.6800000000000006</v>
      </c>
      <c r="L16" s="145">
        <v>5.5</v>
      </c>
      <c r="M16" s="145"/>
      <c r="N16" s="165">
        <f t="shared" si="1"/>
        <v>5.5</v>
      </c>
      <c r="O16" s="145">
        <v>6.5</v>
      </c>
      <c r="P16" s="145"/>
      <c r="Q16" s="165">
        <f t="shared" si="2"/>
        <v>6.5</v>
      </c>
      <c r="R16" s="21">
        <f t="shared" si="3"/>
        <v>5.79</v>
      </c>
      <c r="S16" s="17"/>
      <c r="T16" s="145">
        <v>5</v>
      </c>
      <c r="U16" s="145">
        <v>6.5</v>
      </c>
      <c r="V16" s="145">
        <v>5.8</v>
      </c>
      <c r="W16" s="145">
        <v>4</v>
      </c>
      <c r="X16" s="145">
        <v>5.8</v>
      </c>
      <c r="Y16" s="165">
        <f t="shared" si="4"/>
        <v>5.42</v>
      </c>
      <c r="Z16" s="145">
        <v>5.5</v>
      </c>
      <c r="AA16" s="145"/>
      <c r="AB16" s="165">
        <f t="shared" si="5"/>
        <v>5.5</v>
      </c>
      <c r="AC16" s="145">
        <v>6</v>
      </c>
      <c r="AD16" s="145"/>
      <c r="AE16" s="165">
        <f t="shared" si="6"/>
        <v>6</v>
      </c>
      <c r="AF16" s="21">
        <f t="shared" si="7"/>
        <v>5.56</v>
      </c>
      <c r="AG16" s="23"/>
      <c r="AH16" s="19">
        <v>4.8</v>
      </c>
      <c r="AI16" s="19">
        <v>6.3</v>
      </c>
      <c r="AJ16" s="19">
        <v>5.8</v>
      </c>
      <c r="AK16" s="19">
        <v>6</v>
      </c>
      <c r="AL16" s="19">
        <v>4.8</v>
      </c>
      <c r="AM16" s="19">
        <v>5</v>
      </c>
      <c r="AN16" s="19">
        <v>6</v>
      </c>
      <c r="AO16" s="19">
        <v>5.2</v>
      </c>
      <c r="AP16" s="22">
        <f t="shared" si="8"/>
        <v>43.900000000000006</v>
      </c>
      <c r="AQ16" s="21">
        <f t="shared" si="9"/>
        <v>5.4875000000000007</v>
      </c>
      <c r="AR16" s="43"/>
      <c r="AS16" s="246">
        <v>5.71</v>
      </c>
      <c r="AT16" s="20"/>
      <c r="AU16" s="21">
        <f t="shared" si="10"/>
        <v>5.71</v>
      </c>
      <c r="AV16" s="23"/>
      <c r="AW16" s="19">
        <v>4.5</v>
      </c>
      <c r="AX16" s="19">
        <v>6.5</v>
      </c>
      <c r="AY16" s="19">
        <v>6.2</v>
      </c>
      <c r="AZ16" s="19">
        <v>6.4</v>
      </c>
      <c r="BA16" s="19">
        <v>3.5</v>
      </c>
      <c r="BB16" s="19">
        <v>3.2</v>
      </c>
      <c r="BC16" s="19">
        <v>7</v>
      </c>
      <c r="BD16" s="19">
        <v>3.8</v>
      </c>
      <c r="BE16" s="22">
        <f t="shared" si="11"/>
        <v>41.099999999999994</v>
      </c>
      <c r="BF16" s="21">
        <f t="shared" si="12"/>
        <v>5.1374999999999993</v>
      </c>
      <c r="BG16" s="23"/>
      <c r="BH16" s="19">
        <v>5.5</v>
      </c>
      <c r="BI16" s="19">
        <v>6.5</v>
      </c>
      <c r="BJ16" s="19">
        <v>6.2</v>
      </c>
      <c r="BK16" s="19">
        <v>4.2</v>
      </c>
      <c r="BL16" s="19">
        <v>3.5</v>
      </c>
      <c r="BM16" s="21">
        <f t="shared" si="13"/>
        <v>5.330000000000001</v>
      </c>
      <c r="BN16" s="20"/>
      <c r="BO16" s="21">
        <f t="shared" si="14"/>
        <v>5.330000000000001</v>
      </c>
      <c r="BP16" s="23"/>
      <c r="BQ16" s="95">
        <f t="shared" si="15"/>
        <v>5.6749999999999998</v>
      </c>
      <c r="BR16" s="95">
        <f t="shared" si="16"/>
        <v>5.5987500000000008</v>
      </c>
      <c r="BS16" s="95">
        <f t="shared" si="17"/>
        <v>5.2337500000000006</v>
      </c>
      <c r="BT16" s="247">
        <f t="shared" si="18"/>
        <v>5.4318749999999998</v>
      </c>
      <c r="BU16" s="25"/>
      <c r="BV16" s="24">
        <f t="shared" si="19"/>
        <v>5.5775000000000006</v>
      </c>
      <c r="BW16" s="41"/>
      <c r="BX16" s="26">
        <f t="shared" si="20"/>
        <v>5.5046875000000002</v>
      </c>
      <c r="BY16" s="32">
        <v>6</v>
      </c>
    </row>
  </sheetData>
  <sortState xmlns:xlrd2="http://schemas.microsoft.com/office/spreadsheetml/2017/richdata2" ref="A11:BY16">
    <sortCondition descending="1" ref="BX11:BX16"/>
  </sortState>
  <mergeCells count="1">
    <mergeCell ref="A3:C3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EF4E6-6052-456F-B36A-CEB16E5F4A49}">
  <sheetPr>
    <pageSetUpPr fitToPage="1"/>
  </sheetPr>
  <dimension ref="A1:BY13"/>
  <sheetViews>
    <sheetView topLeftCell="AY1" workbookViewId="0">
      <selection activeCell="BY14" sqref="BY14"/>
    </sheetView>
  </sheetViews>
  <sheetFormatPr defaultColWidth="9.109375" defaultRowHeight="14.4" x14ac:dyDescent="0.3"/>
  <cols>
    <col min="1" max="1" width="6.6640625" style="3" customWidth="1"/>
    <col min="2" max="2" width="23.109375" style="3" customWidth="1"/>
    <col min="3" max="3" width="21" style="3" customWidth="1"/>
    <col min="4" max="4" width="23" style="3" customWidth="1"/>
    <col min="5" max="5" width="17.44140625" style="3" customWidth="1"/>
    <col min="6" max="6" width="7.5546875" customWidth="1"/>
    <col min="7" max="7" width="10.6640625" customWidth="1"/>
    <col min="8" max="8" width="9.33203125" customWidth="1"/>
    <col min="9" max="10" width="11" customWidth="1"/>
    <col min="19" max="19" width="3.33203125" style="3" customWidth="1"/>
    <col min="20" max="20" width="7.5546875" customWidth="1"/>
    <col min="21" max="21" width="10.6640625" customWidth="1"/>
    <col min="22" max="22" width="9.33203125" customWidth="1"/>
    <col min="23" max="24" width="11" customWidth="1"/>
    <col min="33" max="33" width="3.33203125" style="3" customWidth="1"/>
    <col min="34" max="43" width="7.6640625" style="3" customWidth="1"/>
    <col min="44" max="44" width="3.33203125" style="3" customWidth="1"/>
    <col min="45" max="46" width="7.6640625" style="3" customWidth="1"/>
    <col min="47" max="47" width="9.44140625" style="3" customWidth="1"/>
    <col min="48" max="48" width="3.44140625" style="3" customWidth="1"/>
    <col min="49" max="58" width="7.6640625" style="3" customWidth="1"/>
    <col min="59" max="59" width="3.33203125" style="3" customWidth="1"/>
    <col min="60" max="67" width="7.6640625" style="3" customWidth="1"/>
    <col min="68" max="68" width="2.6640625" style="3" customWidth="1"/>
    <col min="69" max="69" width="7.44140625" style="93" customWidth="1"/>
    <col min="70" max="71" width="7.6640625" style="93" customWidth="1"/>
    <col min="72" max="72" width="10.44140625" style="3" customWidth="1"/>
    <col min="73" max="73" width="2.6640625" style="3" customWidth="1"/>
    <col min="74" max="74" width="9.109375" style="3"/>
    <col min="75" max="75" width="2.33203125" style="3" customWidth="1"/>
    <col min="76" max="76" width="9.109375" style="3"/>
    <col min="77" max="77" width="12.44140625" style="3" customWidth="1"/>
    <col min="78" max="16384" width="9.109375" style="3"/>
  </cols>
  <sheetData>
    <row r="1" spans="1:77" ht="15.6" x14ac:dyDescent="0.3">
      <c r="A1" s="92" t="str">
        <f>'Comp Detail'!A1</f>
        <v>SVG OFFICIAL COMPETITION FEBRUARY 2025</v>
      </c>
      <c r="C1" s="98"/>
      <c r="D1" s="147" t="s">
        <v>72</v>
      </c>
      <c r="E1" s="1" t="s">
        <v>107</v>
      </c>
      <c r="F1" s="1"/>
      <c r="G1" s="1"/>
      <c r="H1" s="1"/>
      <c r="I1" s="1"/>
      <c r="J1" s="1"/>
      <c r="K1" s="98"/>
      <c r="L1" s="98"/>
      <c r="M1" s="98"/>
      <c r="N1" s="98"/>
      <c r="O1" s="98"/>
      <c r="P1" s="98"/>
      <c r="Q1" s="98"/>
      <c r="R1" s="98"/>
      <c r="T1" s="1"/>
      <c r="U1" s="1"/>
      <c r="V1" s="1"/>
      <c r="W1" s="1"/>
      <c r="X1" s="1"/>
      <c r="Y1" s="98"/>
      <c r="Z1" s="98"/>
      <c r="AA1" s="98"/>
      <c r="AB1" s="98"/>
      <c r="AC1" s="98"/>
      <c r="AD1" s="98"/>
      <c r="AE1" s="98"/>
      <c r="AF1" s="98"/>
      <c r="BG1" s="5"/>
      <c r="BY1" s="5">
        <f ca="1">NOW()</f>
        <v>45711.639191435184</v>
      </c>
    </row>
    <row r="2" spans="1:77" ht="14.85" customHeight="1" x14ac:dyDescent="0.4">
      <c r="A2" s="28"/>
      <c r="C2" s="98"/>
      <c r="D2" s="147" t="s">
        <v>73</v>
      </c>
      <c r="E2" t="s">
        <v>108</v>
      </c>
      <c r="F2" s="1"/>
      <c r="G2" s="1"/>
      <c r="H2" s="1"/>
      <c r="I2" s="1"/>
      <c r="J2" s="1"/>
      <c r="K2" s="98"/>
      <c r="L2" s="98"/>
      <c r="M2" s="218"/>
      <c r="N2" s="98"/>
      <c r="O2" s="98"/>
      <c r="P2" s="98"/>
      <c r="Q2" s="98"/>
      <c r="R2" s="98"/>
      <c r="T2" s="1"/>
      <c r="U2" s="1"/>
      <c r="V2" s="1"/>
      <c r="W2" s="1"/>
      <c r="X2" s="1"/>
      <c r="Y2" s="98"/>
      <c r="Z2" s="98"/>
      <c r="AA2" s="98"/>
      <c r="AB2" s="98"/>
      <c r="AC2" s="98"/>
      <c r="AD2" s="98"/>
      <c r="AE2" s="98"/>
      <c r="AF2" s="98"/>
      <c r="BG2" s="7"/>
      <c r="BY2" s="7">
        <f ca="1">NOW()</f>
        <v>45711.639191435184</v>
      </c>
    </row>
    <row r="3" spans="1:77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AH3" s="9"/>
      <c r="AI3" s="9"/>
      <c r="AJ3" s="9"/>
      <c r="AK3" s="9"/>
      <c r="AL3" s="9"/>
      <c r="AM3" s="9"/>
      <c r="AN3" s="9"/>
      <c r="AO3" s="9"/>
      <c r="AP3" s="9"/>
      <c r="AQ3" s="9"/>
      <c r="AS3" s="8"/>
      <c r="AT3" s="8"/>
      <c r="AU3" s="8"/>
      <c r="AW3" s="9"/>
      <c r="AX3" s="9"/>
      <c r="AY3" s="9"/>
      <c r="AZ3" s="9"/>
      <c r="BA3" s="9"/>
      <c r="BB3" s="9"/>
      <c r="BC3" s="9"/>
      <c r="BD3" s="9"/>
      <c r="BE3" s="9"/>
      <c r="BF3" s="9"/>
      <c r="BH3" s="8"/>
      <c r="BI3" s="8"/>
      <c r="BJ3" s="8"/>
      <c r="BK3" s="8"/>
      <c r="BL3" s="8"/>
      <c r="BM3" s="8"/>
      <c r="BN3" s="8"/>
      <c r="BO3" s="8"/>
    </row>
    <row r="4" spans="1:77" ht="15.6" x14ac:dyDescent="0.3">
      <c r="A4" s="34"/>
      <c r="B4" s="35"/>
      <c r="D4" s="4"/>
      <c r="E4" s="1"/>
      <c r="F4" s="159" t="s">
        <v>70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T4" s="10" t="s">
        <v>51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H4" s="11" t="s">
        <v>22</v>
      </c>
      <c r="AI4" s="11"/>
      <c r="AJ4" s="11"/>
      <c r="AK4" s="11"/>
      <c r="AL4" s="11"/>
      <c r="AM4" s="11"/>
      <c r="AN4" s="11"/>
      <c r="AO4" s="11"/>
      <c r="AP4" s="11"/>
      <c r="AQ4" s="11"/>
      <c r="AS4" s="10" t="s">
        <v>11</v>
      </c>
      <c r="AT4" s="10"/>
      <c r="AU4" s="10"/>
      <c r="AW4" s="11" t="s">
        <v>22</v>
      </c>
      <c r="AX4" s="11"/>
      <c r="AY4" s="11"/>
      <c r="AZ4" s="11"/>
      <c r="BA4" s="11"/>
      <c r="BB4" s="11"/>
      <c r="BC4" s="11"/>
      <c r="BD4" s="11"/>
      <c r="BE4" s="11"/>
      <c r="BF4" s="11"/>
      <c r="BH4" s="10" t="s">
        <v>11</v>
      </c>
      <c r="BI4" s="10"/>
      <c r="BJ4" s="10"/>
      <c r="BK4" s="10"/>
      <c r="BL4" s="10"/>
      <c r="BM4" s="10"/>
      <c r="BN4" s="10"/>
      <c r="BO4" s="10"/>
    </row>
    <row r="5" spans="1:77" ht="15.6" x14ac:dyDescent="0.3">
      <c r="A5" s="28" t="s">
        <v>192</v>
      </c>
      <c r="B5" s="6"/>
      <c r="D5" s="4"/>
      <c r="H5" s="98"/>
      <c r="I5" s="98"/>
      <c r="J5" s="98"/>
      <c r="L5" s="148"/>
      <c r="M5" s="148"/>
      <c r="N5" s="148"/>
      <c r="O5" s="98"/>
      <c r="P5" s="98"/>
      <c r="Q5" s="98"/>
      <c r="R5" s="98"/>
      <c r="V5" s="98"/>
      <c r="W5" s="98"/>
      <c r="X5" s="98"/>
      <c r="Z5" s="148"/>
      <c r="AA5" s="148"/>
      <c r="AB5" s="148"/>
      <c r="AC5" s="98"/>
      <c r="AD5" s="98"/>
      <c r="AE5" s="98"/>
      <c r="AF5" s="98"/>
    </row>
    <row r="6" spans="1:77" ht="15.6" x14ac:dyDescent="0.3">
      <c r="A6" s="28" t="s">
        <v>53</v>
      </c>
      <c r="B6" s="13">
        <v>9</v>
      </c>
      <c r="F6" s="148" t="s">
        <v>47</v>
      </c>
      <c r="G6" s="98" t="str">
        <f>E1</f>
        <v>Darryn Fedrick</v>
      </c>
      <c r="H6" s="98"/>
      <c r="I6" s="98"/>
      <c r="J6" s="98"/>
      <c r="L6" s="98"/>
      <c r="M6" s="98"/>
      <c r="N6" s="98"/>
      <c r="O6" s="98"/>
      <c r="P6" s="98"/>
      <c r="Q6" s="98"/>
      <c r="R6" s="98"/>
      <c r="T6" s="148" t="s">
        <v>47</v>
      </c>
      <c r="U6" s="98" t="str">
        <f>E1</f>
        <v>Darryn Fedrick</v>
      </c>
      <c r="V6" s="98"/>
      <c r="W6" s="98"/>
      <c r="X6" s="98"/>
      <c r="Z6" s="98"/>
      <c r="AA6" s="98"/>
      <c r="AB6" s="98"/>
      <c r="AC6" s="98"/>
      <c r="AD6" s="98"/>
      <c r="AE6" s="98"/>
      <c r="AF6" s="98"/>
      <c r="AH6" s="6" t="s">
        <v>46</v>
      </c>
      <c r="AI6" s="3" t="str">
        <f>E2</f>
        <v>Nina Fritzell</v>
      </c>
      <c r="AS6" s="6" t="s">
        <v>46</v>
      </c>
      <c r="AT6" s="3" t="str">
        <f>E2</f>
        <v>Nina Fritzell</v>
      </c>
      <c r="AW6" s="6" t="s">
        <v>48</v>
      </c>
      <c r="AX6" s="3" t="str">
        <f>E3</f>
        <v>Juan Manuel Cardaci</v>
      </c>
      <c r="BH6" s="6" t="s">
        <v>48</v>
      </c>
      <c r="BI6" s="6"/>
      <c r="BJ6" s="3" t="str">
        <f>E3</f>
        <v>Juan Manuel Cardaci</v>
      </c>
      <c r="BN6" s="6"/>
      <c r="BO6" s="6"/>
      <c r="BT6" s="6" t="s">
        <v>12</v>
      </c>
    </row>
    <row r="7" spans="1:77" x14ac:dyDescent="0.3">
      <c r="B7" s="6"/>
      <c r="F7" s="148" t="s">
        <v>26</v>
      </c>
      <c r="T7" s="148" t="s">
        <v>26</v>
      </c>
      <c r="U7" s="98"/>
      <c r="BQ7" s="94"/>
      <c r="BR7" s="94"/>
      <c r="BS7" s="94"/>
    </row>
    <row r="8" spans="1:77" x14ac:dyDescent="0.3">
      <c r="F8" s="148" t="s">
        <v>1</v>
      </c>
      <c r="G8" s="98"/>
      <c r="J8" s="98"/>
      <c r="K8" s="160" t="s">
        <v>1</v>
      </c>
      <c r="L8" s="119" t="s">
        <v>2</v>
      </c>
      <c r="M8" s="161"/>
      <c r="N8" s="161" t="s">
        <v>2</v>
      </c>
      <c r="O8" s="361" t="s">
        <v>3</v>
      </c>
      <c r="P8" s="161"/>
      <c r="Q8" s="161" t="s">
        <v>3</v>
      </c>
      <c r="R8" s="161" t="s">
        <v>76</v>
      </c>
      <c r="T8" s="148" t="s">
        <v>1</v>
      </c>
      <c r="U8" s="98"/>
      <c r="X8" s="98"/>
      <c r="Y8" s="160" t="s">
        <v>1</v>
      </c>
      <c r="Z8" s="119" t="s">
        <v>2</v>
      </c>
      <c r="AA8" s="161"/>
      <c r="AB8" s="161" t="s">
        <v>2</v>
      </c>
      <c r="AC8" s="361" t="s">
        <v>3</v>
      </c>
      <c r="AD8" s="161"/>
      <c r="AE8" s="161" t="s">
        <v>3</v>
      </c>
      <c r="AF8" s="161" t="s">
        <v>76</v>
      </c>
      <c r="AH8" s="3" t="s">
        <v>8</v>
      </c>
      <c r="AR8" s="12"/>
      <c r="AS8" s="6"/>
      <c r="AT8" s="3" t="s">
        <v>10</v>
      </c>
      <c r="AU8" s="6" t="s">
        <v>13</v>
      </c>
      <c r="BO8" s="146" t="s">
        <v>45</v>
      </c>
      <c r="BT8" s="6" t="s">
        <v>50</v>
      </c>
      <c r="BV8" s="6" t="s">
        <v>51</v>
      </c>
      <c r="BX8" s="44" t="s">
        <v>52</v>
      </c>
      <c r="BY8" s="16"/>
    </row>
    <row r="9" spans="1:77" s="12" customFormat="1" x14ac:dyDescent="0.3">
      <c r="A9" s="36" t="s">
        <v>24</v>
      </c>
      <c r="B9" s="36" t="s">
        <v>25</v>
      </c>
      <c r="C9" s="36" t="s">
        <v>26</v>
      </c>
      <c r="D9" s="36" t="s">
        <v>27</v>
      </c>
      <c r="E9" s="36" t="s">
        <v>28</v>
      </c>
      <c r="F9" s="150" t="s">
        <v>77</v>
      </c>
      <c r="G9" s="150" t="s">
        <v>78</v>
      </c>
      <c r="H9" s="150" t="s">
        <v>79</v>
      </c>
      <c r="I9" s="120" t="s">
        <v>217</v>
      </c>
      <c r="J9" s="150" t="s">
        <v>81</v>
      </c>
      <c r="K9" s="162" t="s">
        <v>34</v>
      </c>
      <c r="L9" s="144" t="s">
        <v>218</v>
      </c>
      <c r="M9" s="144" t="s">
        <v>83</v>
      </c>
      <c r="N9" s="162" t="s">
        <v>34</v>
      </c>
      <c r="O9" s="360" t="s">
        <v>219</v>
      </c>
      <c r="P9" s="144" t="s">
        <v>83</v>
      </c>
      <c r="Q9" s="162" t="s">
        <v>34</v>
      </c>
      <c r="R9" s="162" t="s">
        <v>34</v>
      </c>
      <c r="T9" s="150" t="s">
        <v>77</v>
      </c>
      <c r="U9" s="150" t="s">
        <v>78</v>
      </c>
      <c r="V9" s="150" t="s">
        <v>79</v>
      </c>
      <c r="W9" s="120" t="s">
        <v>217</v>
      </c>
      <c r="X9" s="150" t="s">
        <v>81</v>
      </c>
      <c r="Y9" s="162" t="s">
        <v>34</v>
      </c>
      <c r="Z9" s="144" t="s">
        <v>218</v>
      </c>
      <c r="AA9" s="144" t="s">
        <v>83</v>
      </c>
      <c r="AB9" s="162" t="s">
        <v>34</v>
      </c>
      <c r="AC9" s="360" t="s">
        <v>219</v>
      </c>
      <c r="AD9" s="144" t="s">
        <v>83</v>
      </c>
      <c r="AE9" s="162" t="s">
        <v>34</v>
      </c>
      <c r="AF9" s="162" t="s">
        <v>34</v>
      </c>
      <c r="AG9" s="219"/>
      <c r="AH9" s="36" t="s">
        <v>29</v>
      </c>
      <c r="AI9" s="36" t="s">
        <v>30</v>
      </c>
      <c r="AJ9" s="36" t="s">
        <v>17</v>
      </c>
      <c r="AK9" s="36" t="s">
        <v>55</v>
      </c>
      <c r="AL9" s="36" t="s">
        <v>59</v>
      </c>
      <c r="AM9" s="36" t="s">
        <v>60</v>
      </c>
      <c r="AN9" s="36" t="s">
        <v>31</v>
      </c>
      <c r="AO9" s="36" t="s">
        <v>56</v>
      </c>
      <c r="AP9" s="36" t="s">
        <v>38</v>
      </c>
      <c r="AQ9" s="38" t="s">
        <v>37</v>
      </c>
      <c r="AR9" s="220"/>
      <c r="AS9" s="36" t="s">
        <v>36</v>
      </c>
      <c r="AT9" s="36" t="s">
        <v>9</v>
      </c>
      <c r="AU9" s="38" t="s">
        <v>15</v>
      </c>
      <c r="AV9" s="221"/>
      <c r="AW9" s="36" t="s">
        <v>29</v>
      </c>
      <c r="AX9" s="36" t="s">
        <v>30</v>
      </c>
      <c r="AY9" s="36" t="s">
        <v>17</v>
      </c>
      <c r="AZ9" s="36" t="s">
        <v>55</v>
      </c>
      <c r="BA9" s="36" t="s">
        <v>59</v>
      </c>
      <c r="BB9" s="36" t="s">
        <v>60</v>
      </c>
      <c r="BC9" s="36" t="s">
        <v>31</v>
      </c>
      <c r="BD9" s="36" t="s">
        <v>57</v>
      </c>
      <c r="BE9" s="36" t="s">
        <v>38</v>
      </c>
      <c r="BF9" s="38" t="s">
        <v>37</v>
      </c>
      <c r="BG9" s="221"/>
      <c r="BH9" s="222" t="s">
        <v>94</v>
      </c>
      <c r="BI9" s="222" t="s">
        <v>4</v>
      </c>
      <c r="BJ9" s="222" t="s">
        <v>5</v>
      </c>
      <c r="BK9" s="222" t="s">
        <v>6</v>
      </c>
      <c r="BL9" s="222" t="s">
        <v>7</v>
      </c>
      <c r="BM9" s="222" t="s">
        <v>33</v>
      </c>
      <c r="BN9" s="36" t="s">
        <v>10</v>
      </c>
      <c r="BO9" s="38" t="s">
        <v>15</v>
      </c>
      <c r="BP9" s="221"/>
      <c r="BQ9" s="133" t="s">
        <v>66</v>
      </c>
      <c r="BR9" s="133" t="s">
        <v>67</v>
      </c>
      <c r="BS9" s="133" t="s">
        <v>68</v>
      </c>
      <c r="BT9" s="223" t="s">
        <v>32</v>
      </c>
      <c r="BU9" s="224"/>
      <c r="BV9" s="225" t="s">
        <v>32</v>
      </c>
      <c r="BW9" s="226"/>
      <c r="BX9" s="225" t="s">
        <v>32</v>
      </c>
      <c r="BY9" s="227" t="s">
        <v>35</v>
      </c>
    </row>
    <row r="10" spans="1:77" s="12" customFormat="1" x14ac:dyDescent="0.3">
      <c r="F10" s="41"/>
      <c r="G10" s="41"/>
      <c r="H10" s="41"/>
      <c r="I10" s="41"/>
      <c r="J10" s="41"/>
      <c r="K10" s="164"/>
      <c r="L10" s="164"/>
      <c r="M10" s="164"/>
      <c r="N10" s="164"/>
      <c r="O10" s="164"/>
      <c r="P10" s="164"/>
      <c r="Q10" s="164"/>
      <c r="R10" s="164"/>
      <c r="S10" s="17"/>
      <c r="T10" s="41"/>
      <c r="U10" s="41"/>
      <c r="V10" s="41"/>
      <c r="W10" s="41"/>
      <c r="X10" s="41"/>
      <c r="Y10" s="164"/>
      <c r="Z10" s="164"/>
      <c r="AA10" s="164"/>
      <c r="AB10" s="164"/>
      <c r="AC10" s="164"/>
      <c r="AD10" s="164"/>
      <c r="AE10" s="164"/>
      <c r="AF10" s="164"/>
      <c r="AG10" s="29"/>
      <c r="AR10" s="42"/>
      <c r="AV10" s="17"/>
      <c r="BG10" s="17"/>
      <c r="BH10" s="16"/>
      <c r="BI10" s="16"/>
      <c r="BJ10" s="16"/>
      <c r="BK10" s="16"/>
      <c r="BL10" s="16"/>
      <c r="BM10" s="16"/>
      <c r="BP10" s="17"/>
      <c r="BQ10" s="94"/>
      <c r="BR10" s="94"/>
      <c r="BS10" s="94"/>
      <c r="BT10" s="6"/>
      <c r="BU10" s="3"/>
      <c r="BV10" s="44"/>
      <c r="BW10" s="45"/>
      <c r="BX10" s="44"/>
      <c r="BY10" s="18"/>
    </row>
    <row r="11" spans="1:77" ht="15.6" x14ac:dyDescent="0.3">
      <c r="A11" s="265">
        <v>34</v>
      </c>
      <c r="B11" s="265" t="s">
        <v>181</v>
      </c>
      <c r="C11" s="265" t="s">
        <v>124</v>
      </c>
      <c r="D11" s="265" t="s">
        <v>125</v>
      </c>
      <c r="E11" s="265" t="s">
        <v>126</v>
      </c>
      <c r="F11" s="145">
        <v>5.2</v>
      </c>
      <c r="G11" s="145">
        <v>5.6</v>
      </c>
      <c r="H11" s="145">
        <v>5</v>
      </c>
      <c r="I11" s="145">
        <v>4.5</v>
      </c>
      <c r="J11" s="145">
        <v>4.8</v>
      </c>
      <c r="K11" s="165">
        <f>(F11+G11+H11+I11+J11)/5</f>
        <v>5.0200000000000005</v>
      </c>
      <c r="L11" s="145">
        <v>5.5</v>
      </c>
      <c r="M11" s="145"/>
      <c r="N11" s="165">
        <f>L11-M11</f>
        <v>5.5</v>
      </c>
      <c r="O11" s="145">
        <v>6</v>
      </c>
      <c r="P11" s="145"/>
      <c r="Q11" s="165">
        <f>O11-P11</f>
        <v>6</v>
      </c>
      <c r="R11" s="21">
        <f>((K11*0.5)+(N11*0.3)+(Q11*0.2))</f>
        <v>5.36</v>
      </c>
      <c r="S11" s="17"/>
      <c r="T11" s="145">
        <v>5.2</v>
      </c>
      <c r="U11" s="145">
        <v>5.6</v>
      </c>
      <c r="V11" s="145">
        <v>5</v>
      </c>
      <c r="W11" s="145">
        <v>4.5</v>
      </c>
      <c r="X11" s="145">
        <v>4.8</v>
      </c>
      <c r="Y11" s="165">
        <f>(T11+U11+V11+W11+X11)/5</f>
        <v>5.0200000000000005</v>
      </c>
      <c r="Z11" s="145">
        <v>5.5</v>
      </c>
      <c r="AA11" s="145"/>
      <c r="AB11" s="165">
        <f>Z11-AA11</f>
        <v>5.5</v>
      </c>
      <c r="AC11" s="145">
        <v>6</v>
      </c>
      <c r="AD11" s="145"/>
      <c r="AE11" s="165">
        <f>AC11-AD11</f>
        <v>6</v>
      </c>
      <c r="AF11" s="21">
        <f>((Y11*0.5)+(AB11*0.3)+(AE11*0.2))</f>
        <v>5.36</v>
      </c>
      <c r="AG11" s="23"/>
      <c r="AH11" s="19">
        <v>5.8</v>
      </c>
      <c r="AI11" s="19">
        <v>5.5</v>
      </c>
      <c r="AJ11" s="19">
        <v>6</v>
      </c>
      <c r="AK11" s="19">
        <v>5.5</v>
      </c>
      <c r="AL11" s="19">
        <v>5</v>
      </c>
      <c r="AM11" s="19">
        <v>5</v>
      </c>
      <c r="AN11" s="19">
        <v>3</v>
      </c>
      <c r="AO11" s="19">
        <v>5</v>
      </c>
      <c r="AP11" s="22">
        <f>SUM(AH11:AO11)</f>
        <v>40.799999999999997</v>
      </c>
      <c r="AQ11" s="21">
        <f>AP11/8</f>
        <v>5.0999999999999996</v>
      </c>
      <c r="AR11" s="43"/>
      <c r="AS11" s="246">
        <v>7.4</v>
      </c>
      <c r="AT11" s="20"/>
      <c r="AU11" s="21">
        <f>AS11-AT11</f>
        <v>7.4</v>
      </c>
      <c r="AV11" s="23"/>
      <c r="AW11" s="19">
        <v>4.2</v>
      </c>
      <c r="AX11" s="19">
        <v>6</v>
      </c>
      <c r="AY11" s="19">
        <v>6.8</v>
      </c>
      <c r="AZ11" s="19">
        <v>7.5</v>
      </c>
      <c r="BA11" s="19">
        <v>5</v>
      </c>
      <c r="BB11" s="19">
        <v>5.2</v>
      </c>
      <c r="BC11" s="19">
        <v>7.9</v>
      </c>
      <c r="BD11" s="19">
        <v>4.9000000000000004</v>
      </c>
      <c r="BE11" s="22">
        <f>SUM(AW11:BD11)</f>
        <v>47.5</v>
      </c>
      <c r="BF11" s="21">
        <f>BE11/8</f>
        <v>5.9375</v>
      </c>
      <c r="BG11" s="23"/>
      <c r="BH11" s="19">
        <v>8.1999999999999993</v>
      </c>
      <c r="BI11" s="19">
        <v>8</v>
      </c>
      <c r="BJ11" s="19">
        <v>9</v>
      </c>
      <c r="BK11" s="19">
        <v>6.6</v>
      </c>
      <c r="BL11" s="19">
        <v>4.9000000000000004</v>
      </c>
      <c r="BM11" s="21">
        <f>SUM((BH11*0.2),(BI11*0.25),(BJ11*0.2),(BK11*0.2),(BL11*0.15))</f>
        <v>7.4950000000000001</v>
      </c>
      <c r="BN11" s="20"/>
      <c r="BO11" s="21">
        <f>BM11-BN11</f>
        <v>7.4950000000000001</v>
      </c>
      <c r="BP11" s="23"/>
      <c r="BQ11" s="95">
        <f>(R11+AF11)/2</f>
        <v>5.36</v>
      </c>
      <c r="BR11" s="95">
        <f>(AQ11+AU11)/2</f>
        <v>6.25</v>
      </c>
      <c r="BS11" s="95">
        <f>(BF11+BO11)/2</f>
        <v>6.7162500000000005</v>
      </c>
      <c r="BT11" s="247">
        <f>SUM((R11*0.25)+(AQ11*0.375)+(BF11*0.375))</f>
        <v>5.4790624999999995</v>
      </c>
      <c r="BU11" s="25"/>
      <c r="BV11" s="24">
        <f>SUM((AF11*0.25),(AU11*0.5),(BO11*0.25))</f>
        <v>6.9137500000000003</v>
      </c>
      <c r="BW11" s="41"/>
      <c r="BX11" s="26">
        <f>AVERAGE(BT11:BV11)</f>
        <v>6.1964062499999999</v>
      </c>
      <c r="BY11" s="32">
        <v>1</v>
      </c>
    </row>
    <row r="12" spans="1:77" ht="15.6" x14ac:dyDescent="0.3">
      <c r="A12" s="265">
        <v>70</v>
      </c>
      <c r="B12" s="265" t="s">
        <v>198</v>
      </c>
      <c r="C12" s="265" t="s">
        <v>194</v>
      </c>
      <c r="D12" s="265" t="s">
        <v>195</v>
      </c>
      <c r="E12" s="265" t="s">
        <v>142</v>
      </c>
      <c r="F12" s="145">
        <v>5.5</v>
      </c>
      <c r="G12" s="145">
        <v>5.6</v>
      </c>
      <c r="H12" s="145">
        <v>5.5</v>
      </c>
      <c r="I12" s="145">
        <v>4.8</v>
      </c>
      <c r="J12" s="145">
        <v>4.8</v>
      </c>
      <c r="K12" s="165">
        <f>(F12+G12+H12+I12+J12)/5</f>
        <v>5.24</v>
      </c>
      <c r="L12" s="145">
        <v>5.5</v>
      </c>
      <c r="M12" s="145"/>
      <c r="N12" s="165">
        <f>L12-M12</f>
        <v>5.5</v>
      </c>
      <c r="O12" s="145">
        <v>6.5</v>
      </c>
      <c r="P12" s="145"/>
      <c r="Q12" s="165">
        <f>O12-P12</f>
        <v>6.5</v>
      </c>
      <c r="R12" s="21">
        <f>((K12*0.5)+(N12*0.3)+(Q12*0.2))</f>
        <v>5.5699999999999994</v>
      </c>
      <c r="S12" s="17"/>
      <c r="T12" s="145">
        <v>5.5</v>
      </c>
      <c r="U12" s="145">
        <v>5.6</v>
      </c>
      <c r="V12" s="145">
        <v>5.5</v>
      </c>
      <c r="W12" s="145">
        <v>4.8</v>
      </c>
      <c r="X12" s="145">
        <v>4.8</v>
      </c>
      <c r="Y12" s="165">
        <f>(T12+U12+V12+W12+X12)/5</f>
        <v>5.24</v>
      </c>
      <c r="Z12" s="145">
        <v>5.5</v>
      </c>
      <c r="AA12" s="145"/>
      <c r="AB12" s="165">
        <f>Z12-AA12</f>
        <v>5.5</v>
      </c>
      <c r="AC12" s="145">
        <v>6.5</v>
      </c>
      <c r="AD12" s="145"/>
      <c r="AE12" s="165">
        <f>AC12-AD12</f>
        <v>6.5</v>
      </c>
      <c r="AF12" s="21">
        <f>((Y12*0.5)+(AB12*0.3)+(AE12*0.2))</f>
        <v>5.5699999999999994</v>
      </c>
      <c r="AG12" s="23"/>
      <c r="AH12" s="19">
        <v>5</v>
      </c>
      <c r="AI12" s="19">
        <v>4.5</v>
      </c>
      <c r="AJ12" s="19">
        <v>6</v>
      </c>
      <c r="AK12" s="19">
        <v>4</v>
      </c>
      <c r="AL12" s="19">
        <v>5</v>
      </c>
      <c r="AM12" s="19">
        <v>5</v>
      </c>
      <c r="AN12" s="19">
        <v>6</v>
      </c>
      <c r="AO12" s="19">
        <v>5</v>
      </c>
      <c r="AP12" s="22">
        <f>SUM(AH12:AO12)</f>
        <v>40.5</v>
      </c>
      <c r="AQ12" s="21">
        <f>AP12/8</f>
        <v>5.0625</v>
      </c>
      <c r="AR12" s="43"/>
      <c r="AS12" s="246">
        <v>7.25</v>
      </c>
      <c r="AT12" s="20"/>
      <c r="AU12" s="21">
        <f>AS12-AT12</f>
        <v>7.25</v>
      </c>
      <c r="AV12" s="23"/>
      <c r="AW12" s="19">
        <v>3.4</v>
      </c>
      <c r="AX12" s="19">
        <v>5.4</v>
      </c>
      <c r="AY12" s="19">
        <v>6.5</v>
      </c>
      <c r="AZ12" s="19">
        <v>6.4</v>
      </c>
      <c r="BA12" s="19">
        <v>2</v>
      </c>
      <c r="BB12" s="19">
        <v>2</v>
      </c>
      <c r="BC12" s="19">
        <v>6.2</v>
      </c>
      <c r="BD12" s="19">
        <v>2.4</v>
      </c>
      <c r="BE12" s="22">
        <f>SUM(AW12:BD12)</f>
        <v>34.300000000000004</v>
      </c>
      <c r="BF12" s="21">
        <f>BE12/8</f>
        <v>4.2875000000000005</v>
      </c>
      <c r="BG12" s="23"/>
      <c r="BH12" s="19">
        <v>7.5</v>
      </c>
      <c r="BI12" s="19">
        <v>6.2</v>
      </c>
      <c r="BJ12" s="19">
        <v>8</v>
      </c>
      <c r="BK12" s="19">
        <v>4.2</v>
      </c>
      <c r="BL12" s="19">
        <v>3</v>
      </c>
      <c r="BM12" s="21">
        <f>SUM((BH12*0.2),(BI12*0.25),(BJ12*0.2),(BK12*0.2),(BL12*0.15))</f>
        <v>5.94</v>
      </c>
      <c r="BN12" s="20">
        <v>1</v>
      </c>
      <c r="BO12" s="21">
        <f>BM12-BN12</f>
        <v>4.9400000000000004</v>
      </c>
      <c r="BP12" s="23"/>
      <c r="BQ12" s="95">
        <f>(R12+AF12)/2</f>
        <v>5.5699999999999994</v>
      </c>
      <c r="BR12" s="95">
        <f>(AQ12+AU12)/2</f>
        <v>6.15625</v>
      </c>
      <c r="BS12" s="95">
        <f>(BF12+BO12)/2</f>
        <v>4.6137500000000005</v>
      </c>
      <c r="BT12" s="247">
        <f>SUM((R12*0.25)+(AQ12*0.375)+(BF12*0.375))</f>
        <v>4.8987499999999997</v>
      </c>
      <c r="BU12" s="25"/>
      <c r="BV12" s="24">
        <f>SUM((AF12*0.25),(AU12*0.5),(BO12*0.25))</f>
        <v>6.2525000000000004</v>
      </c>
      <c r="BW12" s="41"/>
      <c r="BX12" s="26">
        <f>AVERAGE(BT12:BV12)</f>
        <v>5.5756250000000005</v>
      </c>
      <c r="BY12" s="32">
        <v>2</v>
      </c>
    </row>
    <row r="13" spans="1:77" ht="15.6" x14ac:dyDescent="0.3">
      <c r="A13" s="265">
        <v>36</v>
      </c>
      <c r="B13" s="265" t="s">
        <v>182</v>
      </c>
      <c r="C13" s="265" t="s">
        <v>124</v>
      </c>
      <c r="D13" s="265" t="s">
        <v>125</v>
      </c>
      <c r="E13" s="265" t="s">
        <v>126</v>
      </c>
      <c r="F13" s="145">
        <v>5.2</v>
      </c>
      <c r="G13" s="145">
        <v>5.6</v>
      </c>
      <c r="H13" s="145">
        <v>5</v>
      </c>
      <c r="I13" s="145">
        <v>4.5</v>
      </c>
      <c r="J13" s="145">
        <v>4.8</v>
      </c>
      <c r="K13" s="165">
        <f>(F13+G13+H13+I13+J13)/5</f>
        <v>5.0200000000000005</v>
      </c>
      <c r="L13" s="145">
        <v>5.5</v>
      </c>
      <c r="M13" s="145"/>
      <c r="N13" s="165">
        <f>L13-M13</f>
        <v>5.5</v>
      </c>
      <c r="O13" s="145">
        <v>6</v>
      </c>
      <c r="P13" s="145"/>
      <c r="Q13" s="165">
        <f>O13-P13</f>
        <v>6</v>
      </c>
      <c r="R13" s="21">
        <f>((K13*0.5)+(N13*0.3)+(Q13*0.2))</f>
        <v>5.36</v>
      </c>
      <c r="S13" s="17"/>
      <c r="T13" s="145">
        <v>5.2</v>
      </c>
      <c r="U13" s="145">
        <v>5.6</v>
      </c>
      <c r="V13" s="145">
        <v>5</v>
      </c>
      <c r="W13" s="145">
        <v>4.5</v>
      </c>
      <c r="X13" s="145">
        <v>4.8</v>
      </c>
      <c r="Y13" s="165">
        <f>(T13+U13+V13+W13+X13)/5</f>
        <v>5.0200000000000005</v>
      </c>
      <c r="Z13" s="145">
        <v>5.2</v>
      </c>
      <c r="AA13" s="145"/>
      <c r="AB13" s="165">
        <f>Z13-AA13</f>
        <v>5.2</v>
      </c>
      <c r="AC13" s="145">
        <v>5.8</v>
      </c>
      <c r="AD13" s="145"/>
      <c r="AE13" s="165">
        <f>AC13-AD13</f>
        <v>5.8</v>
      </c>
      <c r="AF13" s="21">
        <f>((Y13*0.5)+(AB13*0.3)+(AE13*0.2))</f>
        <v>5.23</v>
      </c>
      <c r="AG13" s="23"/>
      <c r="AH13" s="19">
        <v>4.8</v>
      </c>
      <c r="AI13" s="19">
        <v>4.8</v>
      </c>
      <c r="AJ13" s="19">
        <v>5</v>
      </c>
      <c r="AK13" s="19">
        <v>5</v>
      </c>
      <c r="AL13" s="19">
        <v>5</v>
      </c>
      <c r="AM13" s="19">
        <v>5</v>
      </c>
      <c r="AN13" s="19">
        <v>5</v>
      </c>
      <c r="AO13" s="19">
        <v>4.8</v>
      </c>
      <c r="AP13" s="22">
        <f>SUM(AH13:AO13)</f>
        <v>39.4</v>
      </c>
      <c r="AQ13" s="21">
        <f>AP13/8</f>
        <v>4.9249999999999998</v>
      </c>
      <c r="AR13" s="43"/>
      <c r="AS13" s="246">
        <v>6.5</v>
      </c>
      <c r="AT13" s="20"/>
      <c r="AU13" s="21">
        <f>AS13-AT13</f>
        <v>6.5</v>
      </c>
      <c r="AV13" s="23"/>
      <c r="AW13" s="19">
        <v>4.2</v>
      </c>
      <c r="AX13" s="19">
        <v>5.9</v>
      </c>
      <c r="AY13" s="19">
        <v>6.5</v>
      </c>
      <c r="AZ13" s="19">
        <v>7.1</v>
      </c>
      <c r="BA13" s="19">
        <v>2.9</v>
      </c>
      <c r="BB13" s="19">
        <v>2</v>
      </c>
      <c r="BC13" s="19">
        <v>6.5</v>
      </c>
      <c r="BD13" s="19">
        <v>2.2000000000000002</v>
      </c>
      <c r="BE13" s="22">
        <f>SUM(AW13:BD13)</f>
        <v>37.300000000000004</v>
      </c>
      <c r="BF13" s="21">
        <f>BE13/8</f>
        <v>4.6625000000000005</v>
      </c>
      <c r="BG13" s="23"/>
      <c r="BH13" s="19">
        <v>7</v>
      </c>
      <c r="BI13" s="19">
        <v>6.5</v>
      </c>
      <c r="BJ13" s="19">
        <v>6.4</v>
      </c>
      <c r="BK13" s="19">
        <v>4.2</v>
      </c>
      <c r="BL13" s="19">
        <v>3.8</v>
      </c>
      <c r="BM13" s="21">
        <f>SUM((BH13*0.2),(BI13*0.25),(BJ13*0.2),(BK13*0.2),(BL13*0.15))</f>
        <v>5.7150000000000007</v>
      </c>
      <c r="BN13" s="20">
        <v>1</v>
      </c>
      <c r="BO13" s="21">
        <f>BM13-BN13</f>
        <v>4.7150000000000007</v>
      </c>
      <c r="BP13" s="23"/>
      <c r="BQ13" s="95">
        <f>(R13+AF13)/2</f>
        <v>5.2949999999999999</v>
      </c>
      <c r="BR13" s="95">
        <f>(AQ13+AU13)/2</f>
        <v>5.7125000000000004</v>
      </c>
      <c r="BS13" s="95">
        <f>(BF13+BO13)/2</f>
        <v>4.6887500000000006</v>
      </c>
      <c r="BT13" s="247">
        <f>SUM((R13*0.25)+(AQ13*0.375)+(BF13*0.375))</f>
        <v>4.9353125000000002</v>
      </c>
      <c r="BU13" s="25"/>
      <c r="BV13" s="24">
        <f>SUM((AF13*0.25),(AU13*0.5),(BO13*0.25))</f>
        <v>5.7362500000000001</v>
      </c>
      <c r="BW13" s="41"/>
      <c r="BX13" s="26">
        <f>AVERAGE(BT13:BV13)</f>
        <v>5.3357812500000001</v>
      </c>
      <c r="BY13" s="32">
        <v>3</v>
      </c>
    </row>
  </sheetData>
  <sortState xmlns:xlrd2="http://schemas.microsoft.com/office/spreadsheetml/2017/richdata2" ref="A11:BY13">
    <sortCondition descending="1" ref="BX11:BX13"/>
  </sortState>
  <mergeCells count="1">
    <mergeCell ref="A3:C3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EEAF2-461C-45D0-AB77-9AD77C1918AE}">
  <sheetPr>
    <pageSetUpPr fitToPage="1"/>
  </sheetPr>
  <dimension ref="A1:AW11"/>
  <sheetViews>
    <sheetView topLeftCell="V1" workbookViewId="0">
      <selection activeCell="AT11" sqref="AT11"/>
    </sheetView>
  </sheetViews>
  <sheetFormatPr defaultRowHeight="13.2" x14ac:dyDescent="0.25"/>
  <cols>
    <col min="1" max="1" width="5.6640625" customWidth="1"/>
    <col min="2" max="2" width="22.33203125" customWidth="1"/>
    <col min="3" max="3" width="26" customWidth="1"/>
    <col min="4" max="5" width="20" customWidth="1"/>
    <col min="6" max="6" width="7.5546875" customWidth="1"/>
    <col min="7" max="7" width="10.6640625" customWidth="1"/>
    <col min="8" max="8" width="9.33203125" customWidth="1"/>
    <col min="9" max="10" width="11" customWidth="1"/>
    <col min="19" max="19" width="3" customWidth="1"/>
    <col min="30" max="30" width="3" customWidth="1"/>
    <col min="41" max="41" width="2.88671875" customWidth="1"/>
    <col min="42" max="42" width="9" customWidth="1"/>
    <col min="43" max="43" width="5.88671875" customWidth="1"/>
    <col min="44" max="44" width="7" customWidth="1"/>
    <col min="45" max="45" width="10" style="158" customWidth="1"/>
    <col min="46" max="46" width="2.88671875" style="158" customWidth="1"/>
    <col min="47" max="47" width="17.44140625" customWidth="1"/>
  </cols>
  <sheetData>
    <row r="1" spans="1:49" ht="15.6" x14ac:dyDescent="0.3">
      <c r="A1" s="92" t="str">
        <f>'Comp Detail'!A1</f>
        <v>SVG OFFICIAL COMPETITION FEBRUARY 2025</v>
      </c>
      <c r="B1" s="3"/>
      <c r="C1" s="98"/>
      <c r="D1" s="147" t="s">
        <v>72</v>
      </c>
      <c r="E1" s="273" t="s">
        <v>107</v>
      </c>
      <c r="F1" s="1"/>
      <c r="G1" s="1"/>
      <c r="H1" s="1"/>
      <c r="I1" s="1"/>
      <c r="J1" s="1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41"/>
      <c r="AT1" s="41"/>
      <c r="AU1" s="180">
        <f ca="1">NOW()</f>
        <v>45711.639191435184</v>
      </c>
      <c r="AV1" s="98"/>
      <c r="AW1" s="98"/>
    </row>
    <row r="2" spans="1:49" ht="15.6" x14ac:dyDescent="0.3">
      <c r="A2" s="28"/>
      <c r="B2" s="3"/>
      <c r="C2" s="98"/>
      <c r="D2" s="147" t="s">
        <v>73</v>
      </c>
      <c r="E2" s="3" t="s">
        <v>108</v>
      </c>
      <c r="F2" s="1"/>
      <c r="G2" s="1"/>
      <c r="H2" s="1"/>
      <c r="I2" s="1"/>
      <c r="J2" s="1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41"/>
      <c r="AT2" s="41"/>
      <c r="AU2" s="181">
        <f ca="1">NOW()</f>
        <v>45711.639191435184</v>
      </c>
      <c r="AV2" s="98"/>
      <c r="AW2" s="98"/>
    </row>
    <row r="3" spans="1:49" ht="15.6" x14ac:dyDescent="0.3">
      <c r="A3" s="387" t="str">
        <f>'Comp Detail'!A3</f>
        <v>FEBRUARY 20th to 23rd</v>
      </c>
      <c r="B3" s="387"/>
      <c r="C3" s="387"/>
      <c r="D3" s="147" t="s">
        <v>74</v>
      </c>
      <c r="E3" s="58" t="s">
        <v>114</v>
      </c>
      <c r="F3" s="1"/>
      <c r="G3" s="1"/>
      <c r="H3" s="1"/>
      <c r="I3" s="1"/>
      <c r="J3" s="1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41"/>
      <c r="AT3" s="41"/>
      <c r="AU3" s="181"/>
      <c r="AV3" s="98"/>
      <c r="AW3" s="98"/>
    </row>
    <row r="4" spans="1:49" ht="15.6" x14ac:dyDescent="0.3">
      <c r="A4" s="100"/>
      <c r="B4" s="98"/>
      <c r="C4" s="98"/>
      <c r="D4" s="147"/>
      <c r="E4" s="98"/>
      <c r="AO4" s="98"/>
      <c r="AP4" s="98"/>
      <c r="AQ4" s="98"/>
      <c r="AR4" s="98"/>
      <c r="AS4" s="41"/>
      <c r="AT4" s="41"/>
      <c r="AU4" s="98"/>
      <c r="AV4" s="98"/>
      <c r="AW4" s="98"/>
    </row>
    <row r="5" spans="1:49" ht="15.6" x14ac:dyDescent="0.3">
      <c r="A5" s="100"/>
      <c r="B5" s="98"/>
      <c r="C5" s="147"/>
      <c r="D5" s="98"/>
      <c r="E5" s="98"/>
      <c r="F5" s="159" t="s">
        <v>70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7"/>
      <c r="V5" s="167"/>
      <c r="W5" s="167"/>
      <c r="X5" s="167"/>
      <c r="Y5" s="167"/>
      <c r="Z5" s="167"/>
      <c r="AA5" s="167"/>
      <c r="AB5" s="167"/>
      <c r="AC5" s="167"/>
      <c r="AD5" s="159"/>
      <c r="AE5" s="159"/>
      <c r="AF5" s="167"/>
      <c r="AG5" s="167"/>
      <c r="AH5" s="167"/>
      <c r="AI5" s="167"/>
      <c r="AJ5" s="167"/>
      <c r="AK5" s="167"/>
      <c r="AL5" s="167"/>
      <c r="AM5" s="167"/>
      <c r="AN5" s="167"/>
      <c r="AO5" s="98"/>
      <c r="AP5" s="98"/>
      <c r="AQ5" s="98"/>
      <c r="AR5" s="98"/>
      <c r="AS5" s="41"/>
      <c r="AT5" s="41"/>
      <c r="AU5" s="98"/>
      <c r="AV5" s="98"/>
      <c r="AW5" s="98"/>
    </row>
    <row r="6" spans="1:49" ht="15.6" x14ac:dyDescent="0.3">
      <c r="A6" s="100" t="s">
        <v>183</v>
      </c>
      <c r="B6" s="148"/>
      <c r="C6" s="98"/>
      <c r="D6" s="98"/>
      <c r="E6" s="98"/>
      <c r="F6" s="148" t="s">
        <v>47</v>
      </c>
      <c r="G6" s="98" t="str">
        <f>E1</f>
        <v>Darryn Fedrick</v>
      </c>
      <c r="H6" s="98"/>
      <c r="I6" s="98"/>
      <c r="J6" s="98"/>
      <c r="L6" s="148"/>
      <c r="M6" s="148"/>
      <c r="N6" s="148"/>
      <c r="O6" s="98"/>
      <c r="P6" s="98"/>
      <c r="Q6" s="98"/>
      <c r="R6" s="98"/>
      <c r="S6" s="98"/>
      <c r="T6" s="148" t="s">
        <v>46</v>
      </c>
      <c r="U6" s="98" t="str">
        <f>E2</f>
        <v>Nina Fritzell</v>
      </c>
      <c r="V6" s="98"/>
      <c r="W6" s="98"/>
      <c r="X6" s="98"/>
      <c r="Y6" s="98"/>
      <c r="Z6" s="98"/>
      <c r="AA6" s="98"/>
      <c r="AB6" s="98"/>
      <c r="AC6" s="98"/>
      <c r="AD6" s="98"/>
      <c r="AE6" s="148" t="s">
        <v>48</v>
      </c>
      <c r="AF6" s="98" t="str">
        <f>E3</f>
        <v>Juan Manuel Cardaci</v>
      </c>
      <c r="AG6" s="98"/>
      <c r="AH6" s="98"/>
      <c r="AI6" s="98"/>
      <c r="AJ6" s="98"/>
      <c r="AK6" s="98"/>
      <c r="AL6" s="98"/>
      <c r="AM6" s="98"/>
      <c r="AN6" s="98"/>
      <c r="AO6" s="182"/>
      <c r="AP6" s="197"/>
      <c r="AQ6" s="197"/>
      <c r="AR6" s="197"/>
      <c r="AS6" s="184" t="s">
        <v>12</v>
      </c>
      <c r="AT6" s="41"/>
      <c r="AU6" s="98"/>
      <c r="AV6" s="98"/>
      <c r="AW6" s="98"/>
    </row>
    <row r="7" spans="1:49" ht="15.6" x14ac:dyDescent="0.3">
      <c r="A7" s="100" t="s">
        <v>75</v>
      </c>
      <c r="B7" s="148">
        <v>15</v>
      </c>
      <c r="C7" s="98"/>
      <c r="D7" s="98"/>
      <c r="E7" s="98"/>
      <c r="F7" s="217" t="s">
        <v>26</v>
      </c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182"/>
      <c r="AP7" s="197"/>
      <c r="AQ7" s="197"/>
      <c r="AR7" s="197"/>
      <c r="AS7" s="41"/>
      <c r="AT7" s="41"/>
      <c r="AU7" s="98"/>
      <c r="AV7" s="98"/>
      <c r="AW7" s="98"/>
    </row>
    <row r="8" spans="1:49" ht="14.4" x14ac:dyDescent="0.3">
      <c r="A8" s="98"/>
      <c r="B8" s="98"/>
      <c r="C8" s="98"/>
      <c r="D8" s="98"/>
      <c r="E8" s="98"/>
      <c r="F8" s="148" t="s">
        <v>1</v>
      </c>
      <c r="G8" s="98"/>
      <c r="J8" s="98"/>
      <c r="K8" s="160" t="s">
        <v>1</v>
      </c>
      <c r="L8" s="119" t="s">
        <v>2</v>
      </c>
      <c r="M8" s="161"/>
      <c r="N8" s="161" t="s">
        <v>2</v>
      </c>
      <c r="O8" s="361" t="s">
        <v>3</v>
      </c>
      <c r="P8" s="161"/>
      <c r="Q8" s="161" t="s">
        <v>3</v>
      </c>
      <c r="R8" s="161" t="s">
        <v>76</v>
      </c>
      <c r="S8" s="119"/>
      <c r="T8" s="98"/>
      <c r="U8" s="98"/>
      <c r="V8" s="98"/>
      <c r="W8" s="98"/>
      <c r="X8" s="98"/>
      <c r="Y8" s="98"/>
      <c r="Z8" s="98"/>
      <c r="AA8" s="98"/>
      <c r="AB8" s="98"/>
      <c r="AC8" s="98"/>
      <c r="AD8" s="119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182"/>
      <c r="AP8" s="197"/>
      <c r="AQ8" s="197"/>
      <c r="AR8" s="197"/>
      <c r="AS8" s="269" t="s">
        <v>52</v>
      </c>
      <c r="AT8" s="41"/>
      <c r="AU8" s="164"/>
      <c r="AV8" s="98"/>
      <c r="AW8" s="98"/>
    </row>
    <row r="9" spans="1:49" ht="14.4" x14ac:dyDescent="0.3">
      <c r="A9" s="120" t="s">
        <v>24</v>
      </c>
      <c r="B9" s="150" t="s">
        <v>25</v>
      </c>
      <c r="C9" s="150" t="s">
        <v>26</v>
      </c>
      <c r="D9" s="150" t="s">
        <v>27</v>
      </c>
      <c r="E9" s="150" t="s">
        <v>28</v>
      </c>
      <c r="F9" s="150" t="s">
        <v>77</v>
      </c>
      <c r="G9" s="150" t="s">
        <v>78</v>
      </c>
      <c r="H9" s="150" t="s">
        <v>79</v>
      </c>
      <c r="I9" s="120" t="s">
        <v>217</v>
      </c>
      <c r="J9" s="150" t="s">
        <v>81</v>
      </c>
      <c r="K9" s="162" t="s">
        <v>34</v>
      </c>
      <c r="L9" s="144" t="s">
        <v>218</v>
      </c>
      <c r="M9" s="144" t="s">
        <v>83</v>
      </c>
      <c r="N9" s="162" t="s">
        <v>34</v>
      </c>
      <c r="O9" s="360" t="s">
        <v>219</v>
      </c>
      <c r="P9" s="144" t="s">
        <v>83</v>
      </c>
      <c r="Q9" s="162" t="s">
        <v>34</v>
      </c>
      <c r="R9" s="162" t="s">
        <v>34</v>
      </c>
      <c r="S9" s="168"/>
      <c r="T9" s="120" t="s">
        <v>29</v>
      </c>
      <c r="U9" s="120" t="s">
        <v>30</v>
      </c>
      <c r="V9" s="120" t="s">
        <v>84</v>
      </c>
      <c r="W9" s="120" t="s">
        <v>55</v>
      </c>
      <c r="X9" s="120" t="s">
        <v>85</v>
      </c>
      <c r="Y9" s="120" t="s">
        <v>86</v>
      </c>
      <c r="Z9" s="120" t="s">
        <v>31</v>
      </c>
      <c r="AA9" s="120" t="s">
        <v>87</v>
      </c>
      <c r="AB9" s="120" t="s">
        <v>38</v>
      </c>
      <c r="AC9" s="120" t="s">
        <v>37</v>
      </c>
      <c r="AD9" s="168"/>
      <c r="AE9" s="120" t="s">
        <v>29</v>
      </c>
      <c r="AF9" s="120" t="s">
        <v>30</v>
      </c>
      <c r="AG9" s="120" t="s">
        <v>84</v>
      </c>
      <c r="AH9" s="120" t="s">
        <v>55</v>
      </c>
      <c r="AI9" s="120" t="s">
        <v>85</v>
      </c>
      <c r="AJ9" s="120" t="s">
        <v>86</v>
      </c>
      <c r="AK9" s="120" t="s">
        <v>31</v>
      </c>
      <c r="AL9" s="120" t="s">
        <v>87</v>
      </c>
      <c r="AM9" s="120" t="s">
        <v>38</v>
      </c>
      <c r="AN9" s="120" t="s">
        <v>37</v>
      </c>
      <c r="AO9" s="185"/>
      <c r="AP9" s="270" t="s">
        <v>66</v>
      </c>
      <c r="AQ9" s="270" t="s">
        <v>67</v>
      </c>
      <c r="AR9" s="270" t="s">
        <v>68</v>
      </c>
      <c r="AS9" s="271" t="s">
        <v>32</v>
      </c>
      <c r="AT9" s="150"/>
      <c r="AU9" s="162" t="s">
        <v>35</v>
      </c>
      <c r="AV9" s="119"/>
      <c r="AW9" s="119"/>
    </row>
    <row r="10" spans="1:49" ht="14.4" x14ac:dyDescent="0.3">
      <c r="A10" s="119"/>
      <c r="B10" s="119"/>
      <c r="C10" s="119"/>
      <c r="D10" s="119"/>
      <c r="E10" s="119"/>
      <c r="F10" s="41"/>
      <c r="G10" s="41"/>
      <c r="H10" s="41"/>
      <c r="I10" s="41"/>
      <c r="J10" s="41"/>
      <c r="K10" s="164"/>
      <c r="L10" s="164"/>
      <c r="M10" s="164"/>
      <c r="N10" s="164"/>
      <c r="O10" s="164"/>
      <c r="P10" s="164"/>
      <c r="Q10" s="164"/>
      <c r="R10" s="164"/>
      <c r="S10" s="168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68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85"/>
      <c r="AP10" s="205"/>
      <c r="AQ10" s="205"/>
      <c r="AR10" s="205"/>
      <c r="AS10" s="184"/>
      <c r="AT10" s="41"/>
      <c r="AU10" s="193"/>
      <c r="AV10" s="98"/>
      <c r="AW10" s="98"/>
    </row>
    <row r="11" spans="1:49" ht="15.6" x14ac:dyDescent="0.3">
      <c r="A11" s="265">
        <v>35</v>
      </c>
      <c r="B11" s="265" t="s">
        <v>184</v>
      </c>
      <c r="C11" s="265" t="s">
        <v>124</v>
      </c>
      <c r="D11" s="265" t="s">
        <v>185</v>
      </c>
      <c r="E11" s="265" t="s">
        <v>126</v>
      </c>
      <c r="F11" s="145">
        <v>5.2</v>
      </c>
      <c r="G11" s="145">
        <v>5.6</v>
      </c>
      <c r="H11" s="145">
        <v>5</v>
      </c>
      <c r="I11" s="145">
        <v>4.5</v>
      </c>
      <c r="J11" s="145">
        <v>4.8</v>
      </c>
      <c r="K11" s="165">
        <f>(F11+G11+H11+I11+J11)/5</f>
        <v>5.0200000000000005</v>
      </c>
      <c r="L11" s="145">
        <v>4</v>
      </c>
      <c r="M11" s="145"/>
      <c r="N11" s="165">
        <f t="shared" ref="N11" si="0">L11-M11</f>
        <v>4</v>
      </c>
      <c r="O11" s="145">
        <v>6.2</v>
      </c>
      <c r="P11" s="145"/>
      <c r="Q11" s="165">
        <f t="shared" ref="Q11" si="1">O11-P11</f>
        <v>6.2</v>
      </c>
      <c r="R11" s="21">
        <f>((K11*0.5)+(N11*0.3)+(Q11*0.2))</f>
        <v>4.95</v>
      </c>
      <c r="S11" s="43"/>
      <c r="T11" s="169">
        <v>3.8</v>
      </c>
      <c r="U11" s="169">
        <v>4</v>
      </c>
      <c r="V11" s="169">
        <v>4</v>
      </c>
      <c r="W11" s="169">
        <v>3</v>
      </c>
      <c r="X11" s="169">
        <v>4</v>
      </c>
      <c r="Y11" s="169">
        <v>3.5</v>
      </c>
      <c r="Z11" s="169">
        <v>4</v>
      </c>
      <c r="AA11" s="169">
        <v>3.8</v>
      </c>
      <c r="AB11" s="22">
        <f t="shared" ref="AB11" si="2">SUM(T11:AA11)</f>
        <v>30.1</v>
      </c>
      <c r="AC11" s="21">
        <f t="shared" ref="AC11" si="3">AB11/8</f>
        <v>3.7625000000000002</v>
      </c>
      <c r="AD11" s="43"/>
      <c r="AE11" s="169">
        <v>2.9</v>
      </c>
      <c r="AF11" s="169">
        <v>4.5</v>
      </c>
      <c r="AG11" s="169">
        <v>4.8</v>
      </c>
      <c r="AH11" s="169">
        <v>5.2</v>
      </c>
      <c r="AI11" s="169">
        <v>1.5</v>
      </c>
      <c r="AJ11" s="169">
        <v>1.5</v>
      </c>
      <c r="AK11" s="169">
        <v>3.8</v>
      </c>
      <c r="AL11" s="169">
        <v>2</v>
      </c>
      <c r="AM11" s="22">
        <f t="shared" ref="AM11" si="4">SUM(AE11:AL11)</f>
        <v>26.2</v>
      </c>
      <c r="AN11" s="21">
        <f t="shared" ref="AN11" si="5">AM11/8</f>
        <v>3.2749999999999999</v>
      </c>
      <c r="AO11" s="190"/>
      <c r="AP11" s="210">
        <f t="shared" ref="AP11" si="6">R11</f>
        <v>4.95</v>
      </c>
      <c r="AQ11" s="210">
        <f t="shared" ref="AQ11" si="7">AC11</f>
        <v>3.7625000000000002</v>
      </c>
      <c r="AR11" s="210">
        <f t="shared" ref="AR11" si="8">AN11</f>
        <v>3.2749999999999999</v>
      </c>
      <c r="AS11" s="272">
        <f t="shared" ref="AS11" si="9">SUM((R11*0.25)+(AC11*0.375)+(AN11*0.375))</f>
        <v>3.8765624999999999</v>
      </c>
      <c r="AT11" s="147"/>
      <c r="AU11" s="212">
        <v>1</v>
      </c>
      <c r="AV11" s="98"/>
      <c r="AW11" s="98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85" fitToHeight="0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36</vt:i4>
      </vt:variant>
    </vt:vector>
  </HeadingPairs>
  <TitlesOfParts>
    <vt:vector size="55" baseType="lpstr">
      <vt:lpstr>Comp Detail</vt:lpstr>
      <vt:lpstr>IND Adv</vt:lpstr>
      <vt:lpstr>IND Int</vt:lpstr>
      <vt:lpstr>IND Nov</vt:lpstr>
      <vt:lpstr>IND PreNov</vt:lpstr>
      <vt:lpstr>IND Prelim Fri</vt:lpstr>
      <vt:lpstr>IND Prelim Sat</vt:lpstr>
      <vt:lpstr>IND Prelim Sun</vt:lpstr>
      <vt:lpstr>IND Intro Comp</vt:lpstr>
      <vt:lpstr>Ind Intro Free</vt:lpstr>
      <vt:lpstr>Lungers Canter</vt:lpstr>
      <vt:lpstr>Lungers Walk</vt:lpstr>
      <vt:lpstr>PDD Walk</vt:lpstr>
      <vt:lpstr>SQ Prelim Comp</vt:lpstr>
      <vt:lpstr>SQ Prelim Free</vt:lpstr>
      <vt:lpstr>Barrel PDD A</vt:lpstr>
      <vt:lpstr>Barrel PDD B</vt:lpstr>
      <vt:lpstr>Barrel PDD C</vt:lpstr>
      <vt:lpstr>Barrel Sq</vt:lpstr>
      <vt:lpstr>'Barrel PDD A'!Print_Area</vt:lpstr>
      <vt:lpstr>'Barrel PDD B'!Print_Area</vt:lpstr>
      <vt:lpstr>'Barrel PDD C'!Print_Area</vt:lpstr>
      <vt:lpstr>'Barrel Sq'!Print_Area</vt:lpstr>
      <vt:lpstr>'IND Adv'!Print_Area</vt:lpstr>
      <vt:lpstr>'IND Int'!Print_Area</vt:lpstr>
      <vt:lpstr>'IND Intro Comp'!Print_Area</vt:lpstr>
      <vt:lpstr>'Ind Intro Free'!Print_Area</vt:lpstr>
      <vt:lpstr>'IND Nov'!Print_Area</vt:lpstr>
      <vt:lpstr>'IND Prelim Fri'!Print_Area</vt:lpstr>
      <vt:lpstr>'IND Prelim Sat'!Print_Area</vt:lpstr>
      <vt:lpstr>'IND Prelim Sun'!Print_Area</vt:lpstr>
      <vt:lpstr>'IND PreNov'!Print_Area</vt:lpstr>
      <vt:lpstr>'Lungers Canter'!Print_Area</vt:lpstr>
      <vt:lpstr>'Lungers Walk'!Print_Area</vt:lpstr>
      <vt:lpstr>'PDD Walk'!Print_Area</vt:lpstr>
      <vt:lpstr>'SQ Prelim Comp'!Print_Area</vt:lpstr>
      <vt:lpstr>'SQ Prelim Free'!Print_Area</vt:lpstr>
      <vt:lpstr>'Barrel PDD A'!Print_Titles</vt:lpstr>
      <vt:lpstr>'Barrel PDD B'!Print_Titles</vt:lpstr>
      <vt:lpstr>'Barrel PDD C'!Print_Titles</vt:lpstr>
      <vt:lpstr>'Barrel Sq'!Print_Titles</vt:lpstr>
      <vt:lpstr>'IND Adv'!Print_Titles</vt:lpstr>
      <vt:lpstr>'IND Int'!Print_Titles</vt:lpstr>
      <vt:lpstr>'IND Intro Comp'!Print_Titles</vt:lpstr>
      <vt:lpstr>'Ind Intro Free'!Print_Titles</vt:lpstr>
      <vt:lpstr>'IND Nov'!Print_Titles</vt:lpstr>
      <vt:lpstr>'IND Prelim Fri'!Print_Titles</vt:lpstr>
      <vt:lpstr>'IND Prelim Sat'!Print_Titles</vt:lpstr>
      <vt:lpstr>'IND Prelim Sun'!Print_Titles</vt:lpstr>
      <vt:lpstr>'IND PreNov'!Print_Titles</vt:lpstr>
      <vt:lpstr>'Lungers Canter'!Print_Titles</vt:lpstr>
      <vt:lpstr>'Lungers Walk'!Print_Titles</vt:lpstr>
      <vt:lpstr>'PDD Walk'!Print_Titles</vt:lpstr>
      <vt:lpstr>'SQ Prelim Comp'!Print_Titles</vt:lpstr>
      <vt:lpstr>'SQ Prelim Free'!Print_Titles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Karen Fraser</cp:lastModifiedBy>
  <cp:lastPrinted>2025-02-23T04:20:33Z</cp:lastPrinted>
  <dcterms:created xsi:type="dcterms:W3CDTF">2015-05-03T01:56:20Z</dcterms:created>
  <dcterms:modified xsi:type="dcterms:W3CDTF">2025-02-23T04:21:42Z</dcterms:modified>
</cp:coreProperties>
</file>