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61a4161f3b38c3/Documents/2024 State/RESULTS/"/>
    </mc:Choice>
  </mc:AlternateContent>
  <xr:revisionPtr revIDLastSave="7" documentId="13_ncr:1_{3205A610-0A59-4338-AA9A-B6FCDABB0B42}" xr6:coauthVersionLast="47" xr6:coauthVersionMax="47" xr10:uidLastSave="{27F3D682-25B5-4C1D-A371-1A8D248E62FC}"/>
  <bookViews>
    <workbookView minimized="1" xWindow="16308" yWindow="2916" windowWidth="3012" windowHeight="720" tabRatio="847" firstSheet="3" activeTab="3" xr2:uid="{00000000-000D-0000-FFFF-FFFF00000000}"/>
  </bookViews>
  <sheets>
    <sheet name="Comp Detail" sheetId="140" r:id="rId1"/>
    <sheet name="AWARDS" sheetId="211" r:id="rId2"/>
    <sheet name="IND Open" sheetId="202" r:id="rId3"/>
    <sheet name="IND Adv" sheetId="125" r:id="rId4"/>
    <sheet name="IND Mod TT" sheetId="203" r:id="rId5"/>
    <sheet name="IND Int" sheetId="141" r:id="rId6"/>
    <sheet name="IND Nov" sheetId="142" r:id="rId7"/>
    <sheet name="IND PreNov" sheetId="186" r:id="rId8"/>
    <sheet name="IND Prelim A" sheetId="196" r:id="rId9"/>
    <sheet name="IND Prelim B" sheetId="209" r:id="rId10"/>
    <sheet name="IND Intro Comp" sheetId="154" r:id="rId11"/>
    <sheet name="IND Intro Free" sheetId="155" r:id="rId12"/>
    <sheet name="PDD Int" sheetId="191" r:id="rId13"/>
    <sheet name="PDD Walk A" sheetId="152" r:id="rId14"/>
    <sheet name="PDD Walk B" sheetId="197" r:id="rId15"/>
    <sheet name="SQ Int Comp" sheetId="188" r:id="rId16"/>
    <sheet name="SQ Int Free" sheetId="210" r:id="rId17"/>
    <sheet name="SQ PreNov Comp" sheetId="131" r:id="rId18"/>
    <sheet name="SQ Prelim Comp" sheetId="102" r:id="rId19"/>
    <sheet name="SQ Prelim Free" sheetId="195" r:id="rId20"/>
    <sheet name="Lungers Walk" sheetId="153" r:id="rId21"/>
    <sheet name="Lungers Canter" sheetId="150" r:id="rId22"/>
    <sheet name="Barrel IND Open Adv Int" sheetId="199" r:id="rId23"/>
    <sheet name="Barrel IND Nov PreNov" sheetId="200" r:id="rId24"/>
    <sheet name="Barrel IND Prelim A" sheetId="204" r:id="rId25"/>
    <sheet name="Barrel IND Prelim B" sheetId="205" r:id="rId26"/>
    <sheet name="Barrel IND Intro" sheetId="201" r:id="rId27"/>
    <sheet name="Barrel PDD Open Adv Int" sheetId="160" r:id="rId28"/>
    <sheet name="Barrel PDD Nov PreNov" sheetId="194" r:id="rId29"/>
    <sheet name="Barrel PDD Prelim A" sheetId="207" r:id="rId30"/>
    <sheet name="Barrel PDD Prelim B" sheetId="208" r:id="rId31"/>
    <sheet name="Barrel PDD Intro" sheetId="206" r:id="rId32"/>
    <sheet name="Barrel Squad" sheetId="162" r:id="rId33"/>
  </sheets>
  <externalReferences>
    <externalReference r:id="rId34"/>
  </externalReferences>
  <definedNames>
    <definedName name="_xlnm.Print_Area" localSheetId="26">'Barrel IND Intro'!$O:$R</definedName>
    <definedName name="_xlnm.Print_Area" localSheetId="23">'Barrel IND Nov PreNov'!$O:$R</definedName>
    <definedName name="_xlnm.Print_Area" localSheetId="22">'Barrel IND Open Adv Int'!$O:$R</definedName>
    <definedName name="_xlnm.Print_Area" localSheetId="24">'Barrel IND Prelim A'!$O:$R</definedName>
    <definedName name="_xlnm.Print_Area" localSheetId="25">'Barrel IND Prelim B'!$O:$R</definedName>
    <definedName name="_xlnm.Print_Area" localSheetId="31">'Barrel PDD Intro'!$O:$R</definedName>
    <definedName name="_xlnm.Print_Area" localSheetId="28">'Barrel PDD Nov PreNov'!$O:$R</definedName>
    <definedName name="_xlnm.Print_Area" localSheetId="27">'Barrel PDD Open Adv Int'!$O:$R</definedName>
    <definedName name="_xlnm.Print_Area" localSheetId="29">'Barrel PDD Prelim A'!$O:$R</definedName>
    <definedName name="_xlnm.Print_Area" localSheetId="30">'Barrel PDD Prelim B'!$O:$R</definedName>
    <definedName name="_xlnm.Print_Area" localSheetId="32">'Barrel Squad'!$R:$U</definedName>
    <definedName name="_xlnm.Print_Area" localSheetId="3">'IND Adv'!$EX:$FB</definedName>
    <definedName name="_xlnm.Print_Area" localSheetId="5">'IND Int'!$CM:$DC</definedName>
    <definedName name="_xlnm.Print_Area" localSheetId="10">'IND Intro Comp'!$AO:$AT</definedName>
    <definedName name="_xlnm.Print_Area" localSheetId="11">'IND Intro Free'!$AH:$AM</definedName>
    <definedName name="_xlnm.Print_Area" localSheetId="4">'IND Mod TT'!$BC:$BG</definedName>
    <definedName name="_xlnm.Print_Area" localSheetId="6">'IND Nov'!$CL:$CQ</definedName>
    <definedName name="_xlnm.Print_Area" localSheetId="2">'IND Open'!$EQ:$EX</definedName>
    <definedName name="_xlnm.Print_Area" localSheetId="8">'IND Prelim A'!$BO:$BW</definedName>
    <definedName name="_xlnm.Print_Area" localSheetId="9">'IND Prelim B'!$BO:$BW</definedName>
    <definedName name="_xlnm.Print_Area" localSheetId="7">'IND PreNov'!$BX:$CC</definedName>
    <definedName name="_xlnm.Print_Area" localSheetId="21">'Lungers Canter'!$S:$W</definedName>
    <definedName name="_xlnm.Print_Area" localSheetId="20">'Lungers Walk'!$S:$W</definedName>
    <definedName name="_xlnm.Print_Area" localSheetId="12">'PDD Int'!$AP:$AU</definedName>
    <definedName name="_xlnm.Print_Area" localSheetId="13">'PDD Walk A'!$AG:$AK</definedName>
    <definedName name="_xlnm.Print_Area" localSheetId="14">'PDD Walk B'!$AG:$AK</definedName>
    <definedName name="_xlnm.Print_Area" localSheetId="15">'SQ Int Comp'!$BD:$BJ</definedName>
    <definedName name="_xlnm.Print_Area" localSheetId="16">'SQ Int Free'!$AN:$AT</definedName>
    <definedName name="_xlnm.Print_Area" localSheetId="18">'SQ Prelim Comp'!$AP:$AV</definedName>
    <definedName name="_xlnm.Print_Area" localSheetId="19">'SQ Prelim Free'!$AG:$AM</definedName>
    <definedName name="_xlnm.Print_Area" localSheetId="17">'SQ PreNov Comp'!$BG:$BM</definedName>
    <definedName name="_xlnm.Print_Titles" localSheetId="26">'Barrel IND Intro'!$A:$C,'Barrel IND Intro'!$1:$6</definedName>
    <definedName name="_xlnm.Print_Titles" localSheetId="23">'Barrel IND Nov PreNov'!$A:$C,'Barrel IND Nov PreNov'!$1:$6</definedName>
    <definedName name="_xlnm.Print_Titles" localSheetId="22">'Barrel IND Open Adv Int'!$A:$C,'Barrel IND Open Adv Int'!$1:$6</definedName>
    <definedName name="_xlnm.Print_Titles" localSheetId="24">'Barrel IND Prelim A'!$A:$C,'Barrel IND Prelim A'!$1:$6</definedName>
    <definedName name="_xlnm.Print_Titles" localSheetId="25">'Barrel IND Prelim B'!$A:$C,'Barrel IND Prelim B'!$1:$6</definedName>
    <definedName name="_xlnm.Print_Titles" localSheetId="31">'Barrel PDD Intro'!$A:$C,'Barrel PDD Intro'!$1:$7</definedName>
    <definedName name="_xlnm.Print_Titles" localSheetId="28">'Barrel PDD Nov PreNov'!$A:$C,'Barrel PDD Nov PreNov'!$1:$7</definedName>
    <definedName name="_xlnm.Print_Titles" localSheetId="27">'Barrel PDD Open Adv Int'!$A:$C,'Barrel PDD Open Adv Int'!$1:$7</definedName>
    <definedName name="_xlnm.Print_Titles" localSheetId="29">'Barrel PDD Prelim A'!$A:$C,'Barrel PDD Prelim A'!$1:$7</definedName>
    <definedName name="_xlnm.Print_Titles" localSheetId="30">'Barrel PDD Prelim B'!$A:$C,'Barrel PDD Prelim B'!$1:$7</definedName>
    <definedName name="_xlnm.Print_Titles" localSheetId="32">'Barrel Squad'!$A:$C,'Barrel Squad'!$1:$6</definedName>
    <definedName name="_xlnm.Print_Titles" localSheetId="3">'IND Adv'!$A:$E,'IND Adv'!$1:$9</definedName>
    <definedName name="_xlnm.Print_Titles" localSheetId="5">'IND Int'!$A:$E,'IND Int'!$1:$4</definedName>
    <definedName name="_xlnm.Print_Titles" localSheetId="10">'IND Intro Comp'!$A:$E,'IND Intro Comp'!$1:$7</definedName>
    <definedName name="_xlnm.Print_Titles" localSheetId="11">'IND Intro Free'!$A:$E,'IND Intro Free'!$1:$4</definedName>
    <definedName name="_xlnm.Print_Titles" localSheetId="4">'IND Mod TT'!$A:$E,'IND Mod TT'!$1:$4</definedName>
    <definedName name="_xlnm.Print_Titles" localSheetId="6">'IND Nov'!$A:$E,'IND Nov'!$1:$4</definedName>
    <definedName name="_xlnm.Print_Titles" localSheetId="2">'IND Open'!$A:$E,'IND Open'!$1:$4</definedName>
    <definedName name="_xlnm.Print_Titles" localSheetId="8">'IND Prelim A'!$A:$E,'IND Prelim A'!$1:$6</definedName>
    <definedName name="_xlnm.Print_Titles" localSheetId="9">'IND Prelim B'!$A:$E,'IND Prelim B'!$1:$6</definedName>
    <definedName name="_xlnm.Print_Titles" localSheetId="7">'IND PreNov'!$A:$E,'IND PreNov'!$1:$7</definedName>
    <definedName name="_xlnm.Print_Titles" localSheetId="21">'Lungers Canter'!$A:$E,'Lungers Canter'!$1:$7</definedName>
    <definedName name="_xlnm.Print_Titles" localSheetId="20">'Lungers Walk'!$A:$E,'Lungers Walk'!$1:$7</definedName>
    <definedName name="_xlnm.Print_Titles" localSheetId="12">'PDD Int'!$A:$E,'PDD Int'!$1:$6</definedName>
    <definedName name="_xlnm.Print_Titles" localSheetId="13">'PDD Walk A'!$A:$E,'PDD Walk A'!$1:$6</definedName>
    <definedName name="_xlnm.Print_Titles" localSheetId="14">'PDD Walk B'!$A:$E,'PDD Walk B'!$1:$6</definedName>
    <definedName name="_xlnm.Print_Titles" localSheetId="15">'SQ Int Comp'!$A:$F,'SQ Int Comp'!$1:$6</definedName>
    <definedName name="_xlnm.Print_Titles" localSheetId="16">'SQ Int Free'!$A:$E,'SQ Int Free'!$1:$6</definedName>
    <definedName name="_xlnm.Print_Titles" localSheetId="18">'SQ Prelim Comp'!$A:$E,'SQ Prelim Comp'!$1:$7</definedName>
    <definedName name="_xlnm.Print_Titles" localSheetId="19">'SQ Prelim Free'!$A:$E,'SQ Prelim Free'!$1:$5</definedName>
    <definedName name="_xlnm.Print_Titles" localSheetId="17">'SQ PreNov Comp'!$A:$E,'SQ PreNov Comp'!$1:$6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12" i="125" l="1"/>
  <c r="BU12" i="125"/>
  <c r="BO12" i="125"/>
  <c r="BK12" i="125"/>
  <c r="AC14" i="197"/>
  <c r="AE14" i="197" s="1"/>
  <c r="AI14" i="197" s="1"/>
  <c r="V14" i="197"/>
  <c r="AH14" i="197" s="1"/>
  <c r="Q14" i="197"/>
  <c r="N14" i="197"/>
  <c r="K14" i="197"/>
  <c r="R14" i="197" s="1"/>
  <c r="AG14" i="197" s="1"/>
  <c r="O18" i="210"/>
  <c r="FI13" i="202"/>
  <c r="FI12" i="202"/>
  <c r="DN13" i="202"/>
  <c r="DN12" i="202"/>
  <c r="DP12" i="202" s="1"/>
  <c r="BO13" i="202"/>
  <c r="BO12" i="202"/>
  <c r="AU7" i="188"/>
  <c r="AW7" i="131" l="1"/>
  <c r="AL7" i="131"/>
  <c r="BK24" i="196" l="1"/>
  <c r="AO12" i="203" l="1"/>
  <c r="AQ12" i="203"/>
  <c r="Q12" i="203"/>
  <c r="AL12" i="203"/>
  <c r="CM12" i="202"/>
  <c r="CM13" i="202"/>
  <c r="CP13" i="202" s="1"/>
  <c r="CR13" i="202"/>
  <c r="AT7" i="203"/>
  <c r="AM7" i="203"/>
  <c r="H7" i="203"/>
  <c r="AD12" i="203"/>
  <c r="AF12" i="203" s="1"/>
  <c r="M19" i="207"/>
  <c r="I19" i="207"/>
  <c r="O19" i="207" s="1"/>
  <c r="CD21" i="142"/>
  <c r="CF21" i="142" s="1"/>
  <c r="BZ21" i="142"/>
  <c r="CA21" i="142" s="1"/>
  <c r="CK21" i="142" s="1"/>
  <c r="BO21" i="142"/>
  <c r="BQ21" i="142" s="1"/>
  <c r="BG21" i="142"/>
  <c r="BH21" i="142" s="1"/>
  <c r="CJ21" i="142" s="1"/>
  <c r="AV21" i="142"/>
  <c r="AX21" i="142" s="1"/>
  <c r="AR21" i="142"/>
  <c r="AS21" i="142" s="1"/>
  <c r="CI21" i="142" s="1"/>
  <c r="AH21" i="142"/>
  <c r="AE21" i="142"/>
  <c r="AB21" i="142"/>
  <c r="AI21" i="142" s="1"/>
  <c r="CN21" i="142" s="1"/>
  <c r="U21" i="142"/>
  <c r="P21" i="142"/>
  <c r="R21" i="142" s="1"/>
  <c r="L21" i="142"/>
  <c r="V21" i="142" s="1"/>
  <c r="CD20" i="142"/>
  <c r="CF20" i="142" s="1"/>
  <c r="BZ20" i="142"/>
  <c r="CA20" i="142" s="1"/>
  <c r="CK20" i="142" s="1"/>
  <c r="BO20" i="142"/>
  <c r="BQ20" i="142" s="1"/>
  <c r="BG20" i="142"/>
  <c r="BH20" i="142" s="1"/>
  <c r="CJ20" i="142" s="1"/>
  <c r="AV20" i="142"/>
  <c r="AX20" i="142" s="1"/>
  <c r="AR20" i="142"/>
  <c r="AS20" i="142" s="1"/>
  <c r="CI20" i="142" s="1"/>
  <c r="AH20" i="142"/>
  <c r="AE20" i="142"/>
  <c r="AB20" i="142"/>
  <c r="AI20" i="142" s="1"/>
  <c r="CN20" i="142" s="1"/>
  <c r="U20" i="142"/>
  <c r="P20" i="142"/>
  <c r="R20" i="142" s="1"/>
  <c r="L20" i="142"/>
  <c r="V20" i="142" s="1"/>
  <c r="F7" i="194"/>
  <c r="L7" i="194"/>
  <c r="FO2" i="202"/>
  <c r="FO1" i="202"/>
  <c r="Q19" i="207" l="1"/>
  <c r="P19" i="207"/>
  <c r="CL20" i="142"/>
  <c r="CP20" i="142" s="1"/>
  <c r="CH20" i="142"/>
  <c r="CL21" i="142"/>
  <c r="CP21" i="142" s="1"/>
  <c r="CH21" i="142"/>
  <c r="CI7" i="141"/>
  <c r="CA7" i="141"/>
  <c r="BU7" i="141"/>
  <c r="BC7" i="141"/>
  <c r="DZ7" i="125"/>
  <c r="DR7" i="125"/>
  <c r="DK7" i="125"/>
  <c r="CM7" i="125"/>
  <c r="CE7" i="125"/>
  <c r="BX7" i="125"/>
  <c r="BF7" i="125"/>
  <c r="EL7" i="202"/>
  <c r="ED7" i="202"/>
  <c r="DW7" i="202"/>
  <c r="CU7" i="202"/>
  <c r="BX7" i="202"/>
  <c r="BF7" i="202"/>
  <c r="AU7" i="202"/>
  <c r="P44" i="162"/>
  <c r="S44" i="162" s="1"/>
  <c r="J44" i="162"/>
  <c r="P37" i="162"/>
  <c r="S37" i="162" s="1"/>
  <c r="J37" i="162"/>
  <c r="P16" i="162"/>
  <c r="S16" i="162" s="1"/>
  <c r="J16" i="162"/>
  <c r="P58" i="162"/>
  <c r="S58" i="162" s="1"/>
  <c r="J58" i="162"/>
  <c r="P23" i="162"/>
  <c r="S23" i="162" s="1"/>
  <c r="J23" i="162"/>
  <c r="P30" i="162"/>
  <c r="S30" i="162" s="1"/>
  <c r="J30" i="162"/>
  <c r="AC12" i="197"/>
  <c r="AE12" i="197" s="1"/>
  <c r="AI12" i="197" s="1"/>
  <c r="V12" i="197"/>
  <c r="AH12" i="197" s="1"/>
  <c r="Q12" i="197"/>
  <c r="N12" i="197"/>
  <c r="K12" i="197"/>
  <c r="R12" i="197" s="1"/>
  <c r="AG12" i="197" s="1"/>
  <c r="AJ12" i="197" s="1"/>
  <c r="Q15" i="150"/>
  <c r="U15" i="150" s="1"/>
  <c r="M15" i="150"/>
  <c r="T15" i="150" s="1"/>
  <c r="I15" i="150"/>
  <c r="S15" i="150" s="1"/>
  <c r="V15" i="150" s="1"/>
  <c r="AF18" i="210"/>
  <c r="AL18" i="210"/>
  <c r="AQ18" i="210" s="1"/>
  <c r="AK7" i="210"/>
  <c r="A3" i="210"/>
  <c r="A1" i="210"/>
  <c r="AP18" i="210"/>
  <c r="Y18" i="210"/>
  <c r="AO18" i="210" s="1"/>
  <c r="T18" i="210"/>
  <c r="Q18" i="210"/>
  <c r="K18" i="210"/>
  <c r="U18" i="210" s="1"/>
  <c r="AN18" i="210" s="1"/>
  <c r="AS18" i="210" s="1"/>
  <c r="AC7" i="210"/>
  <c r="X7" i="210"/>
  <c r="H7" i="210"/>
  <c r="R16" i="162" l="1"/>
  <c r="T16" i="162" s="1"/>
  <c r="L16" i="162"/>
  <c r="R37" i="162"/>
  <c r="T37" i="162" s="1"/>
  <c r="L37" i="162"/>
  <c r="R44" i="162"/>
  <c r="T44" i="162" s="1"/>
  <c r="L44" i="162"/>
  <c r="R23" i="162"/>
  <c r="T23" i="162" s="1"/>
  <c r="L23" i="162"/>
  <c r="R58" i="162"/>
  <c r="T58" i="162" s="1"/>
  <c r="L58" i="162"/>
  <c r="R30" i="162"/>
  <c r="T30" i="162" s="1"/>
  <c r="L30" i="162"/>
  <c r="AH18" i="210"/>
  <c r="AC39" i="195" l="1"/>
  <c r="AE39" i="195" s="1"/>
  <c r="AI39" i="195" s="1"/>
  <c r="V39" i="195"/>
  <c r="AH39" i="195" s="1"/>
  <c r="Q39" i="195"/>
  <c r="N39" i="195"/>
  <c r="K39" i="195"/>
  <c r="R39" i="195" s="1"/>
  <c r="AG39" i="195" s="1"/>
  <c r="AK39" i="195" s="1"/>
  <c r="CD18" i="142"/>
  <c r="CF18" i="142" s="1"/>
  <c r="BZ18" i="142"/>
  <c r="CA18" i="142" s="1"/>
  <c r="CK18" i="142" s="1"/>
  <c r="BO18" i="142"/>
  <c r="BQ18" i="142" s="1"/>
  <c r="BG18" i="142"/>
  <c r="BH18" i="142" s="1"/>
  <c r="CJ18" i="142" s="1"/>
  <c r="AV18" i="142"/>
  <c r="AX18" i="142" s="1"/>
  <c r="AR18" i="142"/>
  <c r="AS18" i="142" s="1"/>
  <c r="CI18" i="142" s="1"/>
  <c r="AH18" i="142"/>
  <c r="AE18" i="142"/>
  <c r="AB18" i="142"/>
  <c r="AI18" i="142" s="1"/>
  <c r="CN18" i="142" s="1"/>
  <c r="U18" i="142"/>
  <c r="P18" i="142"/>
  <c r="R18" i="142" s="1"/>
  <c r="L18" i="142"/>
  <c r="V18" i="142" s="1"/>
  <c r="CD12" i="142"/>
  <c r="CF12" i="142" s="1"/>
  <c r="BZ12" i="142"/>
  <c r="CA12" i="142" s="1"/>
  <c r="CK12" i="142" s="1"/>
  <c r="BO12" i="142"/>
  <c r="BQ12" i="142" s="1"/>
  <c r="BG12" i="142"/>
  <c r="BH12" i="142" s="1"/>
  <c r="CJ12" i="142" s="1"/>
  <c r="AV12" i="142"/>
  <c r="AX12" i="142" s="1"/>
  <c r="AR12" i="142"/>
  <c r="AS12" i="142" s="1"/>
  <c r="CI12" i="142" s="1"/>
  <c r="AH12" i="142"/>
  <c r="AE12" i="142"/>
  <c r="AB12" i="142"/>
  <c r="AI12" i="142" s="1"/>
  <c r="CN12" i="142" s="1"/>
  <c r="U12" i="142"/>
  <c r="P12" i="142"/>
  <c r="R12" i="142" s="1"/>
  <c r="L12" i="142"/>
  <c r="V12" i="142" s="1"/>
  <c r="CD14" i="142"/>
  <c r="CF14" i="142" s="1"/>
  <c r="BZ14" i="142"/>
  <c r="CA14" i="142" s="1"/>
  <c r="CK14" i="142" s="1"/>
  <c r="BO14" i="142"/>
  <c r="BQ14" i="142" s="1"/>
  <c r="BG14" i="142"/>
  <c r="BH14" i="142" s="1"/>
  <c r="CJ14" i="142" s="1"/>
  <c r="AV14" i="142"/>
  <c r="AX14" i="142" s="1"/>
  <c r="AR14" i="142"/>
  <c r="AS14" i="142" s="1"/>
  <c r="CI14" i="142" s="1"/>
  <c r="AH14" i="142"/>
  <c r="AE14" i="142"/>
  <c r="AB14" i="142"/>
  <c r="AI14" i="142" s="1"/>
  <c r="CN14" i="142" s="1"/>
  <c r="U14" i="142"/>
  <c r="P14" i="142"/>
  <c r="R14" i="142" s="1"/>
  <c r="L14" i="142"/>
  <c r="V14" i="142" s="1"/>
  <c r="CD17" i="142"/>
  <c r="CF17" i="142" s="1"/>
  <c r="BZ17" i="142"/>
  <c r="CA17" i="142" s="1"/>
  <c r="CK17" i="142" s="1"/>
  <c r="BO17" i="142"/>
  <c r="BQ17" i="142" s="1"/>
  <c r="BG17" i="142"/>
  <c r="BH17" i="142" s="1"/>
  <c r="CJ17" i="142" s="1"/>
  <c r="AV17" i="142"/>
  <c r="AX17" i="142" s="1"/>
  <c r="AR17" i="142"/>
  <c r="AS17" i="142" s="1"/>
  <c r="CI17" i="142" s="1"/>
  <c r="AH17" i="142"/>
  <c r="AE17" i="142"/>
  <c r="AB17" i="142"/>
  <c r="AI17" i="142" s="1"/>
  <c r="CN17" i="142" s="1"/>
  <c r="U17" i="142"/>
  <c r="P17" i="142"/>
  <c r="L17" i="142"/>
  <c r="V17" i="142" s="1"/>
  <c r="CD19" i="142"/>
  <c r="CF19" i="142" s="1"/>
  <c r="BZ19" i="142"/>
  <c r="CA19" i="142" s="1"/>
  <c r="CK19" i="142" s="1"/>
  <c r="BO19" i="142"/>
  <c r="BQ19" i="142" s="1"/>
  <c r="BG19" i="142"/>
  <c r="BH19" i="142" s="1"/>
  <c r="CJ19" i="142" s="1"/>
  <c r="AV19" i="142"/>
  <c r="AX19" i="142" s="1"/>
  <c r="AR19" i="142"/>
  <c r="AS19" i="142" s="1"/>
  <c r="CI19" i="142" s="1"/>
  <c r="AH19" i="142"/>
  <c r="AE19" i="142"/>
  <c r="AB19" i="142"/>
  <c r="AI19" i="142" s="1"/>
  <c r="CN19" i="142" s="1"/>
  <c r="U19" i="142"/>
  <c r="P19" i="142"/>
  <c r="R19" i="142" s="1"/>
  <c r="L19" i="142"/>
  <c r="V19" i="142" s="1"/>
  <c r="CD16" i="142"/>
  <c r="CF16" i="142" s="1"/>
  <c r="BZ16" i="142"/>
  <c r="CA16" i="142" s="1"/>
  <c r="CK16" i="142" s="1"/>
  <c r="BO16" i="142"/>
  <c r="BQ16" i="142" s="1"/>
  <c r="BG16" i="142"/>
  <c r="BH16" i="142" s="1"/>
  <c r="CJ16" i="142" s="1"/>
  <c r="AV16" i="142"/>
  <c r="AX16" i="142" s="1"/>
  <c r="AR16" i="142"/>
  <c r="AS16" i="142" s="1"/>
  <c r="CI16" i="142" s="1"/>
  <c r="AH16" i="142"/>
  <c r="AE16" i="142"/>
  <c r="AB16" i="142"/>
  <c r="AI16" i="142" s="1"/>
  <c r="CN16" i="142" s="1"/>
  <c r="U16" i="142"/>
  <c r="P16" i="142"/>
  <c r="R16" i="142" s="1"/>
  <c r="L16" i="142"/>
  <c r="V16" i="142" s="1"/>
  <c r="CD15" i="142"/>
  <c r="CF15" i="142" s="1"/>
  <c r="BZ15" i="142"/>
  <c r="CA15" i="142" s="1"/>
  <c r="CK15" i="142" s="1"/>
  <c r="BO15" i="142"/>
  <c r="BQ15" i="142" s="1"/>
  <c r="BG15" i="142"/>
  <c r="BH15" i="142" s="1"/>
  <c r="CJ15" i="142" s="1"/>
  <c r="AV15" i="142"/>
  <c r="AX15" i="142" s="1"/>
  <c r="AR15" i="142"/>
  <c r="AS15" i="142" s="1"/>
  <c r="CI15" i="142" s="1"/>
  <c r="AH15" i="142"/>
  <c r="AE15" i="142"/>
  <c r="AB15" i="142"/>
  <c r="AI15" i="142" s="1"/>
  <c r="CN15" i="142" s="1"/>
  <c r="U15" i="142"/>
  <c r="P15" i="142"/>
  <c r="R15" i="142" s="1"/>
  <c r="L15" i="142"/>
  <c r="V15" i="142" s="1"/>
  <c r="BK19" i="209"/>
  <c r="BM19" i="209" s="1"/>
  <c r="BC19" i="209"/>
  <c r="BD19" i="209" s="1"/>
  <c r="BQ19" i="209" s="1"/>
  <c r="AS19" i="209"/>
  <c r="AN19" i="209"/>
  <c r="AO19" i="209" s="1"/>
  <c r="BP19" i="209" s="1"/>
  <c r="AC19" i="209"/>
  <c r="Z19" i="209"/>
  <c r="W19" i="209"/>
  <c r="AD19" i="209" s="1"/>
  <c r="BT19" i="209" s="1"/>
  <c r="P19" i="209"/>
  <c r="M19" i="209"/>
  <c r="J19" i="209"/>
  <c r="Q19" i="209" s="1"/>
  <c r="BK16" i="209"/>
  <c r="BM16" i="209" s="1"/>
  <c r="BC16" i="209"/>
  <c r="BD16" i="209" s="1"/>
  <c r="BQ16" i="209" s="1"/>
  <c r="AS16" i="209"/>
  <c r="AN16" i="209"/>
  <c r="AO16" i="209" s="1"/>
  <c r="BP16" i="209" s="1"/>
  <c r="AC16" i="209"/>
  <c r="Z16" i="209"/>
  <c r="W16" i="209"/>
  <c r="AD16" i="209" s="1"/>
  <c r="BT16" i="209" s="1"/>
  <c r="P16" i="209"/>
  <c r="M16" i="209"/>
  <c r="J16" i="209"/>
  <c r="Q16" i="209" s="1"/>
  <c r="BK18" i="209"/>
  <c r="BM18" i="209" s="1"/>
  <c r="BC18" i="209"/>
  <c r="BD18" i="209" s="1"/>
  <c r="BQ18" i="209" s="1"/>
  <c r="AS18" i="209"/>
  <c r="AN18" i="209"/>
  <c r="AO18" i="209" s="1"/>
  <c r="BP18" i="209" s="1"/>
  <c r="AC18" i="209"/>
  <c r="Z18" i="209"/>
  <c r="W18" i="209"/>
  <c r="AD18" i="209" s="1"/>
  <c r="BT18" i="209" s="1"/>
  <c r="P18" i="209"/>
  <c r="M18" i="209"/>
  <c r="J18" i="209"/>
  <c r="Q18" i="209" s="1"/>
  <c r="BK12" i="209"/>
  <c r="BM12" i="209" s="1"/>
  <c r="BC12" i="209"/>
  <c r="BD12" i="209" s="1"/>
  <c r="BQ12" i="209" s="1"/>
  <c r="AS12" i="209"/>
  <c r="AN12" i="209"/>
  <c r="AO12" i="209" s="1"/>
  <c r="BP12" i="209" s="1"/>
  <c r="AC12" i="209"/>
  <c r="Z12" i="209"/>
  <c r="W12" i="209"/>
  <c r="AD12" i="209" s="1"/>
  <c r="BT12" i="209" s="1"/>
  <c r="P12" i="209"/>
  <c r="M12" i="209"/>
  <c r="J12" i="209"/>
  <c r="Q12" i="209" s="1"/>
  <c r="BK13" i="209"/>
  <c r="BM13" i="209" s="1"/>
  <c r="BC13" i="209"/>
  <c r="BD13" i="209" s="1"/>
  <c r="BQ13" i="209" s="1"/>
  <c r="AS13" i="209"/>
  <c r="AN13" i="209"/>
  <c r="AO13" i="209" s="1"/>
  <c r="BP13" i="209" s="1"/>
  <c r="AC13" i="209"/>
  <c r="Z13" i="209"/>
  <c r="W13" i="209"/>
  <c r="AD13" i="209" s="1"/>
  <c r="BT13" i="209" s="1"/>
  <c r="P13" i="209"/>
  <c r="M13" i="209"/>
  <c r="J13" i="209"/>
  <c r="Q13" i="209" s="1"/>
  <c r="BK14" i="209"/>
  <c r="BM14" i="209" s="1"/>
  <c r="BC14" i="209"/>
  <c r="BD14" i="209" s="1"/>
  <c r="BQ14" i="209" s="1"/>
  <c r="AS14" i="209"/>
  <c r="AN14" i="209"/>
  <c r="AO14" i="209" s="1"/>
  <c r="BP14" i="209" s="1"/>
  <c r="AC14" i="209"/>
  <c r="Z14" i="209"/>
  <c r="W14" i="209"/>
  <c r="AD14" i="209" s="1"/>
  <c r="BT14" i="209" s="1"/>
  <c r="P14" i="209"/>
  <c r="M14" i="209"/>
  <c r="J14" i="209"/>
  <c r="Q14" i="209" s="1"/>
  <c r="BK17" i="209"/>
  <c r="BM17" i="209" s="1"/>
  <c r="BC17" i="209"/>
  <c r="BD17" i="209" s="1"/>
  <c r="BQ17" i="209" s="1"/>
  <c r="AS17" i="209"/>
  <c r="AN17" i="209"/>
  <c r="AO17" i="209" s="1"/>
  <c r="BP17" i="209" s="1"/>
  <c r="AC17" i="209"/>
  <c r="Z17" i="209"/>
  <c r="W17" i="209"/>
  <c r="AD17" i="209" s="1"/>
  <c r="BT17" i="209" s="1"/>
  <c r="P17" i="209"/>
  <c r="M17" i="209"/>
  <c r="J17" i="209"/>
  <c r="Q17" i="209" s="1"/>
  <c r="BK11" i="209"/>
  <c r="BM11" i="209" s="1"/>
  <c r="BC11" i="209"/>
  <c r="BD11" i="209" s="1"/>
  <c r="BQ11" i="209" s="1"/>
  <c r="AS11" i="209"/>
  <c r="AN11" i="209"/>
  <c r="AO11" i="209" s="1"/>
  <c r="BP11" i="209" s="1"/>
  <c r="AC11" i="209"/>
  <c r="Z11" i="209"/>
  <c r="W11" i="209"/>
  <c r="AD11" i="209" s="1"/>
  <c r="BT11" i="209" s="1"/>
  <c r="P11" i="209"/>
  <c r="M11" i="209"/>
  <c r="J11" i="209"/>
  <c r="Q11" i="209" s="1"/>
  <c r="BK15" i="209"/>
  <c r="BM15" i="209" s="1"/>
  <c r="BC15" i="209"/>
  <c r="BD15" i="209" s="1"/>
  <c r="BQ15" i="209" s="1"/>
  <c r="AS15" i="209"/>
  <c r="AN15" i="209"/>
  <c r="AO15" i="209" s="1"/>
  <c r="BP15" i="209" s="1"/>
  <c r="AC15" i="209"/>
  <c r="Z15" i="209"/>
  <c r="W15" i="209"/>
  <c r="AD15" i="209" s="1"/>
  <c r="BT15" i="209" s="1"/>
  <c r="P15" i="209"/>
  <c r="M15" i="209"/>
  <c r="J15" i="209"/>
  <c r="Q15" i="209" s="1"/>
  <c r="BK20" i="209"/>
  <c r="BM20" i="209" s="1"/>
  <c r="BC20" i="209"/>
  <c r="BD20" i="209" s="1"/>
  <c r="BQ20" i="209" s="1"/>
  <c r="AS20" i="209"/>
  <c r="AN20" i="209"/>
  <c r="AO20" i="209" s="1"/>
  <c r="BP20" i="209" s="1"/>
  <c r="AC20" i="209"/>
  <c r="Z20" i="209"/>
  <c r="W20" i="209"/>
  <c r="AD20" i="209" s="1"/>
  <c r="BT20" i="209" s="1"/>
  <c r="P20" i="209"/>
  <c r="M20" i="209"/>
  <c r="J20" i="209"/>
  <c r="Q20" i="209" s="1"/>
  <c r="BH6" i="209"/>
  <c r="AV6" i="209"/>
  <c r="AR6" i="209"/>
  <c r="AG6" i="209"/>
  <c r="T6" i="209"/>
  <c r="G6" i="209"/>
  <c r="A3" i="209"/>
  <c r="BW2" i="209"/>
  <c r="BW1" i="209"/>
  <c r="A1" i="209"/>
  <c r="CL15" i="142" l="1"/>
  <c r="CP15" i="142" s="1"/>
  <c r="CH15" i="142"/>
  <c r="CL16" i="142"/>
  <c r="CP16" i="142" s="1"/>
  <c r="CH16" i="142"/>
  <c r="CL19" i="142"/>
  <c r="CP19" i="142" s="1"/>
  <c r="CH19" i="142"/>
  <c r="CL17" i="142"/>
  <c r="CP17" i="142" s="1"/>
  <c r="CH17" i="142"/>
  <c r="CL14" i="142"/>
  <c r="CP14" i="142" s="1"/>
  <c r="CH14" i="142"/>
  <c r="CL12" i="142"/>
  <c r="CP12" i="142" s="1"/>
  <c r="CH12" i="142"/>
  <c r="CL18" i="142"/>
  <c r="CP18" i="142" s="1"/>
  <c r="CH18" i="142"/>
  <c r="BR20" i="209"/>
  <c r="BV20" i="209" s="1"/>
  <c r="BO20" i="209"/>
  <c r="BR15" i="209"/>
  <c r="BV15" i="209" s="1"/>
  <c r="BO15" i="209"/>
  <c r="BR11" i="209"/>
  <c r="BV11" i="209" s="1"/>
  <c r="BO11" i="209"/>
  <c r="BR17" i="209"/>
  <c r="BV17" i="209" s="1"/>
  <c r="BO17" i="209"/>
  <c r="BR14" i="209"/>
  <c r="BV14" i="209" s="1"/>
  <c r="BO14" i="209"/>
  <c r="BR13" i="209"/>
  <c r="BV13" i="209" s="1"/>
  <c r="BO13" i="209"/>
  <c r="BR12" i="209"/>
  <c r="BV12" i="209" s="1"/>
  <c r="BO12" i="209"/>
  <c r="BR18" i="209"/>
  <c r="BV18" i="209" s="1"/>
  <c r="BO18" i="209"/>
  <c r="BR16" i="209"/>
  <c r="BV16" i="209" s="1"/>
  <c r="BO16" i="209"/>
  <c r="BR19" i="209"/>
  <c r="BV19" i="209" s="1"/>
  <c r="BO19" i="209"/>
  <c r="M12" i="203"/>
  <c r="M23" i="208"/>
  <c r="I23" i="208"/>
  <c r="O23" i="208" s="1"/>
  <c r="M13" i="208"/>
  <c r="I13" i="208"/>
  <c r="O13" i="208" s="1"/>
  <c r="M21" i="208"/>
  <c r="I21" i="208"/>
  <c r="O21" i="208" s="1"/>
  <c r="M15" i="208"/>
  <c r="I15" i="208"/>
  <c r="O15" i="208" s="1"/>
  <c r="M19" i="208"/>
  <c r="I19" i="208"/>
  <c r="O19" i="208" s="1"/>
  <c r="M15" i="207"/>
  <c r="I15" i="207"/>
  <c r="O15" i="207" s="1"/>
  <c r="M17" i="207"/>
  <c r="I17" i="207"/>
  <c r="O17" i="207" s="1"/>
  <c r="M17" i="208"/>
  <c r="I17" i="208"/>
  <c r="O17" i="208" s="1"/>
  <c r="L7" i="208"/>
  <c r="F7" i="208"/>
  <c r="A3" i="208"/>
  <c r="R2" i="208"/>
  <c r="R1" i="208"/>
  <c r="A1" i="208"/>
  <c r="M13" i="207"/>
  <c r="I13" i="207"/>
  <c r="O13" i="207" s="1"/>
  <c r="L7" i="207"/>
  <c r="F7" i="207"/>
  <c r="A3" i="207"/>
  <c r="R2" i="207"/>
  <c r="R1" i="207"/>
  <c r="A1" i="207"/>
  <c r="M13" i="206"/>
  <c r="I13" i="206"/>
  <c r="O13" i="206" s="1"/>
  <c r="L7" i="206"/>
  <c r="F7" i="206"/>
  <c r="A3" i="206"/>
  <c r="R2" i="206"/>
  <c r="R1" i="206"/>
  <c r="A1" i="206"/>
  <c r="M16" i="205"/>
  <c r="I16" i="205"/>
  <c r="O16" i="205" s="1"/>
  <c r="M12" i="205"/>
  <c r="I12" i="205"/>
  <c r="O12" i="205" s="1"/>
  <c r="M15" i="205"/>
  <c r="I15" i="205"/>
  <c r="O15" i="205" s="1"/>
  <c r="M11" i="205"/>
  <c r="I11" i="205"/>
  <c r="O11" i="205" s="1"/>
  <c r="M14" i="205"/>
  <c r="I14" i="205"/>
  <c r="O14" i="205" s="1"/>
  <c r="M17" i="205"/>
  <c r="I17" i="205"/>
  <c r="O17" i="205" s="1"/>
  <c r="M13" i="205"/>
  <c r="I13" i="205"/>
  <c r="O13" i="205" s="1"/>
  <c r="A3" i="205"/>
  <c r="R2" i="205"/>
  <c r="R1" i="205"/>
  <c r="A1" i="205"/>
  <c r="M16" i="204"/>
  <c r="I16" i="204"/>
  <c r="O16" i="204" s="1"/>
  <c r="M22" i="204"/>
  <c r="I22" i="204"/>
  <c r="O22" i="204" s="1"/>
  <c r="M25" i="204"/>
  <c r="I25" i="204"/>
  <c r="O25" i="204" s="1"/>
  <c r="M18" i="204"/>
  <c r="I18" i="204"/>
  <c r="O18" i="204" s="1"/>
  <c r="M21" i="204"/>
  <c r="I21" i="204"/>
  <c r="O21" i="204" s="1"/>
  <c r="M24" i="204"/>
  <c r="I24" i="204"/>
  <c r="O24" i="204" s="1"/>
  <c r="M12" i="204"/>
  <c r="I12" i="204"/>
  <c r="O12" i="204" s="1"/>
  <c r="M11" i="204"/>
  <c r="I11" i="204"/>
  <c r="O11" i="204" s="1"/>
  <c r="M26" i="204"/>
  <c r="I26" i="204"/>
  <c r="O26" i="204" s="1"/>
  <c r="M19" i="204"/>
  <c r="I19" i="204"/>
  <c r="O19" i="204" s="1"/>
  <c r="M20" i="204"/>
  <c r="I20" i="204"/>
  <c r="O20" i="204" s="1"/>
  <c r="M13" i="204"/>
  <c r="I13" i="204"/>
  <c r="O13" i="204" s="1"/>
  <c r="M17" i="204"/>
  <c r="I17" i="204"/>
  <c r="O17" i="204" s="1"/>
  <c r="M23" i="204"/>
  <c r="I23" i="204"/>
  <c r="O23" i="204" s="1"/>
  <c r="M15" i="204"/>
  <c r="I15" i="204"/>
  <c r="O15" i="204" s="1"/>
  <c r="M14" i="204"/>
  <c r="I14" i="204"/>
  <c r="O14" i="204" s="1"/>
  <c r="A3" i="204"/>
  <c r="R2" i="204"/>
  <c r="R1" i="204"/>
  <c r="A1" i="204"/>
  <c r="AN14" i="191"/>
  <c r="AS14" i="191" s="1"/>
  <c r="AH14" i="191"/>
  <c r="AJ14" i="191" s="1"/>
  <c r="AR14" i="191" s="1"/>
  <c r="AA14" i="191"/>
  <c r="AQ14" i="191" s="1"/>
  <c r="V14" i="191"/>
  <c r="Q14" i="191"/>
  <c r="S14" i="191" s="1"/>
  <c r="M14" i="191"/>
  <c r="W14" i="191" s="1"/>
  <c r="AP14" i="191" s="1"/>
  <c r="AT14" i="191" s="1"/>
  <c r="Q39" i="102"/>
  <c r="N39" i="102"/>
  <c r="K39" i="102"/>
  <c r="R39" i="102" s="1"/>
  <c r="AP39" i="102" s="1"/>
  <c r="AM38" i="102"/>
  <c r="AB38" i="102"/>
  <c r="AM37" i="102"/>
  <c r="AB37" i="102"/>
  <c r="AM36" i="102"/>
  <c r="AB36" i="102"/>
  <c r="AM35" i="102"/>
  <c r="AB35" i="102"/>
  <c r="AM34" i="102"/>
  <c r="AB34" i="102"/>
  <c r="AM33" i="102"/>
  <c r="AM39" i="102" s="1"/>
  <c r="AN39" i="102" s="1"/>
  <c r="AR39" i="102" s="1"/>
  <c r="AB33" i="102"/>
  <c r="AB39" i="102" s="1"/>
  <c r="AC39" i="102" s="1"/>
  <c r="AQ39" i="102" s="1"/>
  <c r="Q25" i="102"/>
  <c r="N25" i="102"/>
  <c r="K25" i="102"/>
  <c r="R25" i="102" s="1"/>
  <c r="AP25" i="102" s="1"/>
  <c r="AM24" i="102"/>
  <c r="AB24" i="102"/>
  <c r="AM23" i="102"/>
  <c r="AB23" i="102"/>
  <c r="AM22" i="102"/>
  <c r="AB22" i="102"/>
  <c r="AM21" i="102"/>
  <c r="AB21" i="102"/>
  <c r="AM20" i="102"/>
  <c r="AB20" i="102"/>
  <c r="AM19" i="102"/>
  <c r="AM25" i="102" s="1"/>
  <c r="AN25" i="102" s="1"/>
  <c r="AR25" i="102" s="1"/>
  <c r="AB19" i="102"/>
  <c r="AB25" i="102" s="1"/>
  <c r="AC25" i="102" s="1"/>
  <c r="AQ25" i="102" s="1"/>
  <c r="Q46" i="102"/>
  <c r="N46" i="102"/>
  <c r="K46" i="102"/>
  <c r="R46" i="102" s="1"/>
  <c r="AP46" i="102" s="1"/>
  <c r="AM45" i="102"/>
  <c r="AB45" i="102"/>
  <c r="AM44" i="102"/>
  <c r="AB44" i="102"/>
  <c r="AM43" i="102"/>
  <c r="AB43" i="102"/>
  <c r="AM42" i="102"/>
  <c r="AB42" i="102"/>
  <c r="AM41" i="102"/>
  <c r="AB41" i="102"/>
  <c r="AM40" i="102"/>
  <c r="AM46" i="102" s="1"/>
  <c r="AN46" i="102" s="1"/>
  <c r="AR46" i="102" s="1"/>
  <c r="AB40" i="102"/>
  <c r="AB46" i="102" s="1"/>
  <c r="AC46" i="102" s="1"/>
  <c r="AQ46" i="102" s="1"/>
  <c r="Q32" i="102"/>
  <c r="N32" i="102"/>
  <c r="K32" i="102"/>
  <c r="R32" i="102" s="1"/>
  <c r="AP32" i="102" s="1"/>
  <c r="AM31" i="102"/>
  <c r="AB31" i="102"/>
  <c r="AM30" i="102"/>
  <c r="AB30" i="102"/>
  <c r="AM29" i="102"/>
  <c r="AB29" i="102"/>
  <c r="AM28" i="102"/>
  <c r="AB28" i="102"/>
  <c r="AM27" i="102"/>
  <c r="AB27" i="102"/>
  <c r="AM26" i="102"/>
  <c r="AM32" i="102" s="1"/>
  <c r="AN32" i="102" s="1"/>
  <c r="AR32" i="102" s="1"/>
  <c r="AB26" i="102"/>
  <c r="AB32" i="102" s="1"/>
  <c r="AC32" i="102" s="1"/>
  <c r="AQ32" i="102" s="1"/>
  <c r="Q53" i="102"/>
  <c r="N53" i="102"/>
  <c r="K53" i="102"/>
  <c r="R53" i="102" s="1"/>
  <c r="AP53" i="102" s="1"/>
  <c r="AM52" i="102"/>
  <c r="AB52" i="102"/>
  <c r="AM51" i="102"/>
  <c r="AB51" i="102"/>
  <c r="AM50" i="102"/>
  <c r="AB50" i="102"/>
  <c r="AM49" i="102"/>
  <c r="AB49" i="102"/>
  <c r="AM48" i="102"/>
  <c r="AB48" i="102"/>
  <c r="AM47" i="102"/>
  <c r="AM53" i="102" s="1"/>
  <c r="AN53" i="102" s="1"/>
  <c r="AR53" i="102" s="1"/>
  <c r="AB47" i="102"/>
  <c r="AB53" i="102" s="1"/>
  <c r="AC53" i="102" s="1"/>
  <c r="AQ53" i="102" s="1"/>
  <c r="AD13" i="155"/>
  <c r="AF13" i="155" s="1"/>
  <c r="AJ13" i="155" s="1"/>
  <c r="U13" i="155"/>
  <c r="W13" i="155" s="1"/>
  <c r="AI13" i="155" s="1"/>
  <c r="Q13" i="155"/>
  <c r="N13" i="155"/>
  <c r="K13" i="155"/>
  <c r="R13" i="155" s="1"/>
  <c r="AH13" i="155" s="1"/>
  <c r="AK13" i="155" s="1"/>
  <c r="AD12" i="155"/>
  <c r="AF12" i="155" s="1"/>
  <c r="AJ12" i="155" s="1"/>
  <c r="U12" i="155"/>
  <c r="W12" i="155" s="1"/>
  <c r="AI12" i="155" s="1"/>
  <c r="Q12" i="155"/>
  <c r="N12" i="155"/>
  <c r="K12" i="155"/>
  <c r="R12" i="155" s="1"/>
  <c r="AH12" i="155" s="1"/>
  <c r="AK12" i="155" s="1"/>
  <c r="AL11" i="154"/>
  <c r="AM11" i="154" s="1"/>
  <c r="AQ11" i="154" s="1"/>
  <c r="AA11" i="154"/>
  <c r="AB11" i="154" s="1"/>
  <c r="AP11" i="154" s="1"/>
  <c r="P11" i="154"/>
  <c r="M11" i="154"/>
  <c r="J11" i="154"/>
  <c r="Q11" i="154" s="1"/>
  <c r="AL12" i="154"/>
  <c r="AM12" i="154" s="1"/>
  <c r="AQ12" i="154" s="1"/>
  <c r="AA12" i="154"/>
  <c r="AB12" i="154" s="1"/>
  <c r="AP12" i="154" s="1"/>
  <c r="P12" i="154"/>
  <c r="M12" i="154"/>
  <c r="J12" i="154"/>
  <c r="Q12" i="154" s="1"/>
  <c r="AL14" i="154"/>
  <c r="AM14" i="154" s="1"/>
  <c r="AQ14" i="154" s="1"/>
  <c r="AA14" i="154"/>
  <c r="AB14" i="154" s="1"/>
  <c r="AP14" i="154" s="1"/>
  <c r="P14" i="154"/>
  <c r="M14" i="154"/>
  <c r="J14" i="154"/>
  <c r="Q14" i="154" s="1"/>
  <c r="AL13" i="154"/>
  <c r="AM13" i="154" s="1"/>
  <c r="AQ13" i="154" s="1"/>
  <c r="AA13" i="154"/>
  <c r="AB13" i="154" s="1"/>
  <c r="AP13" i="154" s="1"/>
  <c r="P13" i="154"/>
  <c r="M13" i="154"/>
  <c r="J13" i="154"/>
  <c r="Q13" i="154" s="1"/>
  <c r="AL15" i="154"/>
  <c r="AM15" i="154" s="1"/>
  <c r="AQ15" i="154" s="1"/>
  <c r="AA15" i="154"/>
  <c r="AB15" i="154" s="1"/>
  <c r="AP15" i="154" s="1"/>
  <c r="P15" i="154"/>
  <c r="M15" i="154"/>
  <c r="J15" i="154"/>
  <c r="Q15" i="154" s="1"/>
  <c r="AL17" i="154"/>
  <c r="AM17" i="154" s="1"/>
  <c r="AQ17" i="154" s="1"/>
  <c r="AA17" i="154"/>
  <c r="AB17" i="154" s="1"/>
  <c r="AP17" i="154" s="1"/>
  <c r="P17" i="154"/>
  <c r="M17" i="154"/>
  <c r="J17" i="154"/>
  <c r="Q17" i="154" s="1"/>
  <c r="AC14" i="152"/>
  <c r="AE14" i="152" s="1"/>
  <c r="AI14" i="152" s="1"/>
  <c r="V14" i="152"/>
  <c r="AH14" i="152" s="1"/>
  <c r="Q14" i="152"/>
  <c r="N14" i="152"/>
  <c r="K14" i="152"/>
  <c r="R14" i="152" s="1"/>
  <c r="AG14" i="152" s="1"/>
  <c r="AJ14" i="152" s="1"/>
  <c r="W18" i="188"/>
  <c r="R18" i="188"/>
  <c r="T18" i="188" s="1"/>
  <c r="N18" i="188"/>
  <c r="X18" i="188" s="1"/>
  <c r="BD18" i="188" s="1"/>
  <c r="BA17" i="188"/>
  <c r="AQ17" i="188"/>
  <c r="AG17" i="188"/>
  <c r="BA16" i="188"/>
  <c r="AQ16" i="188"/>
  <c r="AG16" i="188"/>
  <c r="BA15" i="188"/>
  <c r="AQ15" i="188"/>
  <c r="AG15" i="188"/>
  <c r="BA14" i="188"/>
  <c r="AQ14" i="188"/>
  <c r="AG14" i="188"/>
  <c r="BA13" i="188"/>
  <c r="AQ13" i="188"/>
  <c r="AG13" i="188"/>
  <c r="BA12" i="188"/>
  <c r="BA18" i="188" s="1"/>
  <c r="BB18" i="188" s="1"/>
  <c r="BG18" i="188" s="1"/>
  <c r="AQ12" i="188"/>
  <c r="AQ18" i="188" s="1"/>
  <c r="AR18" i="188" s="1"/>
  <c r="BF18" i="188" s="1"/>
  <c r="AG12" i="188"/>
  <c r="AG18" i="188" s="1"/>
  <c r="AH18" i="188" s="1"/>
  <c r="BE18" i="188" s="1"/>
  <c r="BQ17" i="186"/>
  <c r="BS17" i="186" s="1"/>
  <c r="BI17" i="186"/>
  <c r="BJ17" i="186" s="1"/>
  <c r="BW17" i="186" s="1"/>
  <c r="AW17" i="186"/>
  <c r="AY17" i="186" s="1"/>
  <c r="AS17" i="186"/>
  <c r="AT17" i="186" s="1"/>
  <c r="BV17" i="186" s="1"/>
  <c r="AH17" i="186"/>
  <c r="AE17" i="186"/>
  <c r="AB17" i="186"/>
  <c r="AI17" i="186" s="1"/>
  <c r="BZ17" i="186" s="1"/>
  <c r="U17" i="186"/>
  <c r="P17" i="186"/>
  <c r="R17" i="186" s="1"/>
  <c r="L17" i="186"/>
  <c r="V17" i="186" s="1"/>
  <c r="BQ15" i="186"/>
  <c r="BS15" i="186" s="1"/>
  <c r="BI15" i="186"/>
  <c r="BJ15" i="186" s="1"/>
  <c r="BW15" i="186" s="1"/>
  <c r="AW15" i="186"/>
  <c r="AY15" i="186" s="1"/>
  <c r="AS15" i="186"/>
  <c r="AT15" i="186" s="1"/>
  <c r="BV15" i="186" s="1"/>
  <c r="AH15" i="186"/>
  <c r="AE15" i="186"/>
  <c r="AB15" i="186"/>
  <c r="AI15" i="186" s="1"/>
  <c r="BZ15" i="186" s="1"/>
  <c r="U15" i="186"/>
  <c r="P15" i="186"/>
  <c r="R15" i="186" s="1"/>
  <c r="L15" i="186"/>
  <c r="V15" i="186" s="1"/>
  <c r="BQ14" i="186"/>
  <c r="BS14" i="186" s="1"/>
  <c r="BI14" i="186"/>
  <c r="BJ14" i="186" s="1"/>
  <c r="BW14" i="186" s="1"/>
  <c r="AW14" i="186"/>
  <c r="AY14" i="186" s="1"/>
  <c r="AS14" i="186"/>
  <c r="AT14" i="186" s="1"/>
  <c r="BV14" i="186" s="1"/>
  <c r="AH14" i="186"/>
  <c r="AE14" i="186"/>
  <c r="AB14" i="186"/>
  <c r="AI14" i="186" s="1"/>
  <c r="BZ14" i="186" s="1"/>
  <c r="U14" i="186"/>
  <c r="P14" i="186"/>
  <c r="R14" i="186" s="1"/>
  <c r="L14" i="186"/>
  <c r="V14" i="186" s="1"/>
  <c r="BQ26" i="186"/>
  <c r="BS26" i="186" s="1"/>
  <c r="BI26" i="186"/>
  <c r="BJ26" i="186" s="1"/>
  <c r="BW26" i="186" s="1"/>
  <c r="AW26" i="186"/>
  <c r="AY26" i="186" s="1"/>
  <c r="AS26" i="186"/>
  <c r="AT26" i="186" s="1"/>
  <c r="BV26" i="186" s="1"/>
  <c r="AH26" i="186"/>
  <c r="AE26" i="186"/>
  <c r="AB26" i="186"/>
  <c r="AI26" i="186" s="1"/>
  <c r="BZ26" i="186" s="1"/>
  <c r="U26" i="186"/>
  <c r="P26" i="186"/>
  <c r="R26" i="186" s="1"/>
  <c r="L26" i="186"/>
  <c r="V26" i="186" s="1"/>
  <c r="BQ16" i="186"/>
  <c r="BS16" i="186" s="1"/>
  <c r="BI16" i="186"/>
  <c r="BJ16" i="186" s="1"/>
  <c r="BW16" i="186" s="1"/>
  <c r="AW16" i="186"/>
  <c r="AY16" i="186" s="1"/>
  <c r="AS16" i="186"/>
  <c r="AT16" i="186" s="1"/>
  <c r="BV16" i="186" s="1"/>
  <c r="AH16" i="186"/>
  <c r="AE16" i="186"/>
  <c r="AB16" i="186"/>
  <c r="AI16" i="186" s="1"/>
  <c r="BZ16" i="186" s="1"/>
  <c r="U16" i="186"/>
  <c r="P16" i="186"/>
  <c r="R16" i="186" s="1"/>
  <c r="L16" i="186"/>
  <c r="V16" i="186" s="1"/>
  <c r="BQ23" i="186"/>
  <c r="BS23" i="186" s="1"/>
  <c r="BI23" i="186"/>
  <c r="BJ23" i="186" s="1"/>
  <c r="BW23" i="186" s="1"/>
  <c r="AW23" i="186"/>
  <c r="AY23" i="186" s="1"/>
  <c r="AS23" i="186"/>
  <c r="AT23" i="186" s="1"/>
  <c r="BV23" i="186" s="1"/>
  <c r="AH23" i="186"/>
  <c r="AE23" i="186"/>
  <c r="AB23" i="186"/>
  <c r="AI23" i="186" s="1"/>
  <c r="BZ23" i="186" s="1"/>
  <c r="U23" i="186"/>
  <c r="P23" i="186"/>
  <c r="R23" i="186" s="1"/>
  <c r="L23" i="186"/>
  <c r="V23" i="186" s="1"/>
  <c r="BQ21" i="186"/>
  <c r="BS21" i="186" s="1"/>
  <c r="BI21" i="186"/>
  <c r="BJ21" i="186" s="1"/>
  <c r="BW21" i="186" s="1"/>
  <c r="AW21" i="186"/>
  <c r="AY21" i="186" s="1"/>
  <c r="AS21" i="186"/>
  <c r="AT21" i="186" s="1"/>
  <c r="BV21" i="186" s="1"/>
  <c r="AH21" i="186"/>
  <c r="AE21" i="186"/>
  <c r="AB21" i="186"/>
  <c r="AI21" i="186" s="1"/>
  <c r="BZ21" i="186" s="1"/>
  <c r="U21" i="186"/>
  <c r="P21" i="186"/>
  <c r="R21" i="186" s="1"/>
  <c r="L21" i="186"/>
  <c r="V21" i="186" s="1"/>
  <c r="BQ13" i="186"/>
  <c r="BS13" i="186" s="1"/>
  <c r="BI13" i="186"/>
  <c r="BJ13" i="186" s="1"/>
  <c r="BW13" i="186" s="1"/>
  <c r="AW13" i="186"/>
  <c r="AY13" i="186" s="1"/>
  <c r="AS13" i="186"/>
  <c r="AT13" i="186" s="1"/>
  <c r="BV13" i="186" s="1"/>
  <c r="AH13" i="186"/>
  <c r="AE13" i="186"/>
  <c r="AB13" i="186"/>
  <c r="AI13" i="186" s="1"/>
  <c r="BZ13" i="186" s="1"/>
  <c r="U13" i="186"/>
  <c r="P13" i="186"/>
  <c r="R13" i="186" s="1"/>
  <c r="L13" i="186"/>
  <c r="V13" i="186" s="1"/>
  <c r="BQ25" i="186"/>
  <c r="BS25" i="186" s="1"/>
  <c r="BI25" i="186"/>
  <c r="BJ25" i="186" s="1"/>
  <c r="BW25" i="186" s="1"/>
  <c r="AW25" i="186"/>
  <c r="AY25" i="186" s="1"/>
  <c r="AS25" i="186"/>
  <c r="AT25" i="186" s="1"/>
  <c r="BV25" i="186" s="1"/>
  <c r="AH25" i="186"/>
  <c r="AE25" i="186"/>
  <c r="AB25" i="186"/>
  <c r="AI25" i="186" s="1"/>
  <c r="BZ25" i="186" s="1"/>
  <c r="U25" i="186"/>
  <c r="P25" i="186"/>
  <c r="R25" i="186" s="1"/>
  <c r="L25" i="186"/>
  <c r="V25" i="186" s="1"/>
  <c r="BQ19" i="186"/>
  <c r="BS19" i="186" s="1"/>
  <c r="BI19" i="186"/>
  <c r="BJ19" i="186" s="1"/>
  <c r="BW19" i="186" s="1"/>
  <c r="AW19" i="186"/>
  <c r="AY19" i="186" s="1"/>
  <c r="AS19" i="186"/>
  <c r="AT19" i="186" s="1"/>
  <c r="BV19" i="186" s="1"/>
  <c r="AH19" i="186"/>
  <c r="AE19" i="186"/>
  <c r="AB19" i="186"/>
  <c r="AI19" i="186" s="1"/>
  <c r="BZ19" i="186" s="1"/>
  <c r="U19" i="186"/>
  <c r="P19" i="186"/>
  <c r="R19" i="186" s="1"/>
  <c r="L19" i="186"/>
  <c r="V19" i="186" s="1"/>
  <c r="BQ18" i="186"/>
  <c r="BS18" i="186" s="1"/>
  <c r="BI18" i="186"/>
  <c r="BJ18" i="186" s="1"/>
  <c r="BW18" i="186" s="1"/>
  <c r="AW18" i="186"/>
  <c r="AY18" i="186" s="1"/>
  <c r="AS18" i="186"/>
  <c r="AT18" i="186" s="1"/>
  <c r="BV18" i="186" s="1"/>
  <c r="AH18" i="186"/>
  <c r="AE18" i="186"/>
  <c r="AB18" i="186"/>
  <c r="AI18" i="186" s="1"/>
  <c r="BZ18" i="186" s="1"/>
  <c r="U18" i="186"/>
  <c r="P18" i="186"/>
  <c r="R18" i="186" s="1"/>
  <c r="L18" i="186"/>
  <c r="V18" i="186" s="1"/>
  <c r="BQ20" i="186"/>
  <c r="BS20" i="186" s="1"/>
  <c r="BI20" i="186"/>
  <c r="BJ20" i="186" s="1"/>
  <c r="BW20" i="186" s="1"/>
  <c r="AW20" i="186"/>
  <c r="AY20" i="186" s="1"/>
  <c r="AS20" i="186"/>
  <c r="AT20" i="186" s="1"/>
  <c r="BV20" i="186" s="1"/>
  <c r="AH20" i="186"/>
  <c r="AE20" i="186"/>
  <c r="AB20" i="186"/>
  <c r="AI20" i="186" s="1"/>
  <c r="BZ20" i="186" s="1"/>
  <c r="U20" i="186"/>
  <c r="P20" i="186"/>
  <c r="L20" i="186"/>
  <c r="V20" i="186" s="1"/>
  <c r="BQ22" i="186"/>
  <c r="BS22" i="186" s="1"/>
  <c r="BI22" i="186"/>
  <c r="BJ22" i="186" s="1"/>
  <c r="BW22" i="186" s="1"/>
  <c r="AW22" i="186"/>
  <c r="AY22" i="186" s="1"/>
  <c r="AS22" i="186"/>
  <c r="AT22" i="186" s="1"/>
  <c r="BV22" i="186" s="1"/>
  <c r="AH22" i="186"/>
  <c r="AE22" i="186"/>
  <c r="AB22" i="186"/>
  <c r="AI22" i="186" s="1"/>
  <c r="BZ22" i="186" s="1"/>
  <c r="U22" i="186"/>
  <c r="P22" i="186"/>
  <c r="R22" i="186" s="1"/>
  <c r="L22" i="186"/>
  <c r="V22" i="186" s="1"/>
  <c r="BK18" i="196"/>
  <c r="BM18" i="196" s="1"/>
  <c r="BC18" i="196"/>
  <c r="BD18" i="196" s="1"/>
  <c r="BQ18" i="196" s="1"/>
  <c r="AS18" i="196"/>
  <c r="AN18" i="196"/>
  <c r="AO18" i="196" s="1"/>
  <c r="BP18" i="196" s="1"/>
  <c r="AC18" i="196"/>
  <c r="Z18" i="196"/>
  <c r="W18" i="196"/>
  <c r="AD18" i="196" s="1"/>
  <c r="BT18" i="196" s="1"/>
  <c r="P18" i="196"/>
  <c r="M18" i="196"/>
  <c r="J18" i="196"/>
  <c r="Q18" i="196" s="1"/>
  <c r="BK16" i="196"/>
  <c r="BM16" i="196" s="1"/>
  <c r="BC16" i="196"/>
  <c r="BD16" i="196" s="1"/>
  <c r="BQ16" i="196" s="1"/>
  <c r="AS16" i="196"/>
  <c r="AN16" i="196"/>
  <c r="AO16" i="196" s="1"/>
  <c r="BP16" i="196" s="1"/>
  <c r="AC16" i="196"/>
  <c r="Z16" i="196"/>
  <c r="W16" i="196"/>
  <c r="AD16" i="196" s="1"/>
  <c r="BT16" i="196" s="1"/>
  <c r="P16" i="196"/>
  <c r="M16" i="196"/>
  <c r="J16" i="196"/>
  <c r="Q16" i="196" s="1"/>
  <c r="BK20" i="196"/>
  <c r="BM20" i="196" s="1"/>
  <c r="BC20" i="196"/>
  <c r="BD20" i="196" s="1"/>
  <c r="BQ20" i="196" s="1"/>
  <c r="AS20" i="196"/>
  <c r="AN20" i="196"/>
  <c r="AO20" i="196" s="1"/>
  <c r="BP20" i="196" s="1"/>
  <c r="AC20" i="196"/>
  <c r="Z20" i="196"/>
  <c r="W20" i="196"/>
  <c r="AD20" i="196" s="1"/>
  <c r="BT20" i="196" s="1"/>
  <c r="P20" i="196"/>
  <c r="M20" i="196"/>
  <c r="J20" i="196"/>
  <c r="Q20" i="196" s="1"/>
  <c r="BK12" i="196"/>
  <c r="BM12" i="196" s="1"/>
  <c r="BC12" i="196"/>
  <c r="BD12" i="196" s="1"/>
  <c r="BQ12" i="196" s="1"/>
  <c r="AS12" i="196"/>
  <c r="AN12" i="196"/>
  <c r="AO12" i="196" s="1"/>
  <c r="BP12" i="196" s="1"/>
  <c r="AC12" i="196"/>
  <c r="Z12" i="196"/>
  <c r="W12" i="196"/>
  <c r="AD12" i="196" s="1"/>
  <c r="BT12" i="196" s="1"/>
  <c r="P12" i="196"/>
  <c r="M12" i="196"/>
  <c r="J12" i="196"/>
  <c r="Q12" i="196" s="1"/>
  <c r="BK11" i="196"/>
  <c r="BM11" i="196" s="1"/>
  <c r="BC11" i="196"/>
  <c r="BD11" i="196" s="1"/>
  <c r="BQ11" i="196" s="1"/>
  <c r="AS11" i="196"/>
  <c r="AN11" i="196"/>
  <c r="AO11" i="196" s="1"/>
  <c r="BP11" i="196" s="1"/>
  <c r="AC11" i="196"/>
  <c r="Z11" i="196"/>
  <c r="W11" i="196"/>
  <c r="AD11" i="196" s="1"/>
  <c r="BT11" i="196" s="1"/>
  <c r="P11" i="196"/>
  <c r="M11" i="196"/>
  <c r="J11" i="196"/>
  <c r="Q11" i="196" s="1"/>
  <c r="BK28" i="196"/>
  <c r="BM28" i="196" s="1"/>
  <c r="BC28" i="196"/>
  <c r="BD28" i="196" s="1"/>
  <c r="BQ28" i="196" s="1"/>
  <c r="AS28" i="196"/>
  <c r="AN28" i="196"/>
  <c r="AO28" i="196" s="1"/>
  <c r="BP28" i="196" s="1"/>
  <c r="AC28" i="196"/>
  <c r="Z28" i="196"/>
  <c r="W28" i="196"/>
  <c r="AD28" i="196" s="1"/>
  <c r="BT28" i="196" s="1"/>
  <c r="P28" i="196"/>
  <c r="M28" i="196"/>
  <c r="J28" i="196"/>
  <c r="Q28" i="196" s="1"/>
  <c r="BK15" i="196"/>
  <c r="BM15" i="196" s="1"/>
  <c r="BC15" i="196"/>
  <c r="BD15" i="196" s="1"/>
  <c r="BQ15" i="196" s="1"/>
  <c r="AS15" i="196"/>
  <c r="AN15" i="196"/>
  <c r="AO15" i="196" s="1"/>
  <c r="BP15" i="196" s="1"/>
  <c r="AC15" i="196"/>
  <c r="Z15" i="196"/>
  <c r="W15" i="196"/>
  <c r="AD15" i="196" s="1"/>
  <c r="BT15" i="196" s="1"/>
  <c r="P15" i="196"/>
  <c r="M15" i="196"/>
  <c r="J15" i="196"/>
  <c r="Q15" i="196" s="1"/>
  <c r="BK17" i="196"/>
  <c r="BM17" i="196" s="1"/>
  <c r="BC17" i="196"/>
  <c r="BD17" i="196" s="1"/>
  <c r="BQ17" i="196" s="1"/>
  <c r="AS17" i="196"/>
  <c r="AN17" i="196"/>
  <c r="AO17" i="196" s="1"/>
  <c r="BP17" i="196" s="1"/>
  <c r="AC17" i="196"/>
  <c r="Z17" i="196"/>
  <c r="W17" i="196"/>
  <c r="AD17" i="196" s="1"/>
  <c r="BT17" i="196" s="1"/>
  <c r="P17" i="196"/>
  <c r="M17" i="196"/>
  <c r="J17" i="196"/>
  <c r="Q17" i="196" s="1"/>
  <c r="BK27" i="196"/>
  <c r="BM27" i="196" s="1"/>
  <c r="BC27" i="196"/>
  <c r="BD27" i="196" s="1"/>
  <c r="BQ27" i="196" s="1"/>
  <c r="AS27" i="196"/>
  <c r="AN27" i="196"/>
  <c r="AO27" i="196" s="1"/>
  <c r="BP27" i="196" s="1"/>
  <c r="AC27" i="196"/>
  <c r="Z27" i="196"/>
  <c r="W27" i="196"/>
  <c r="AD27" i="196" s="1"/>
  <c r="BT27" i="196" s="1"/>
  <c r="P27" i="196"/>
  <c r="M27" i="196"/>
  <c r="J27" i="196"/>
  <c r="Q27" i="196" s="1"/>
  <c r="BK14" i="196"/>
  <c r="BM14" i="196" s="1"/>
  <c r="BC14" i="196"/>
  <c r="BD14" i="196" s="1"/>
  <c r="BQ14" i="196" s="1"/>
  <c r="AS14" i="196"/>
  <c r="AN14" i="196"/>
  <c r="AO14" i="196" s="1"/>
  <c r="BP14" i="196" s="1"/>
  <c r="AC14" i="196"/>
  <c r="Z14" i="196"/>
  <c r="W14" i="196"/>
  <c r="AD14" i="196" s="1"/>
  <c r="BT14" i="196" s="1"/>
  <c r="P14" i="196"/>
  <c r="M14" i="196"/>
  <c r="J14" i="196"/>
  <c r="Q14" i="196" s="1"/>
  <c r="BK19" i="196"/>
  <c r="BM19" i="196" s="1"/>
  <c r="BC19" i="196"/>
  <c r="BD19" i="196" s="1"/>
  <c r="BQ19" i="196" s="1"/>
  <c r="AS19" i="196"/>
  <c r="AN19" i="196"/>
  <c r="AO19" i="196" s="1"/>
  <c r="BP19" i="196" s="1"/>
  <c r="AC19" i="196"/>
  <c r="Z19" i="196"/>
  <c r="W19" i="196"/>
  <c r="AD19" i="196" s="1"/>
  <c r="BT19" i="196" s="1"/>
  <c r="P19" i="196"/>
  <c r="M19" i="196"/>
  <c r="J19" i="196"/>
  <c r="Q19" i="196" s="1"/>
  <c r="BK23" i="196"/>
  <c r="BM23" i="196" s="1"/>
  <c r="BC23" i="196"/>
  <c r="BD23" i="196" s="1"/>
  <c r="BQ23" i="196" s="1"/>
  <c r="AS23" i="196"/>
  <c r="AN23" i="196"/>
  <c r="AO23" i="196" s="1"/>
  <c r="BP23" i="196" s="1"/>
  <c r="AC23" i="196"/>
  <c r="Z23" i="196"/>
  <c r="W23" i="196"/>
  <c r="AD23" i="196" s="1"/>
  <c r="BT23" i="196" s="1"/>
  <c r="P23" i="196"/>
  <c r="M23" i="196"/>
  <c r="J23" i="196"/>
  <c r="Q23" i="196" s="1"/>
  <c r="BM24" i="196"/>
  <c r="BC24" i="196"/>
  <c r="BD24" i="196" s="1"/>
  <c r="BQ24" i="196" s="1"/>
  <c r="AS24" i="196"/>
  <c r="AN24" i="196"/>
  <c r="AO24" i="196" s="1"/>
  <c r="BP24" i="196" s="1"/>
  <c r="AC24" i="196"/>
  <c r="Z24" i="196"/>
  <c r="W24" i="196"/>
  <c r="AD24" i="196" s="1"/>
  <c r="BT24" i="196" s="1"/>
  <c r="P24" i="196"/>
  <c r="M24" i="196"/>
  <c r="J24" i="196"/>
  <c r="Q24" i="196" s="1"/>
  <c r="BK13" i="196"/>
  <c r="BM13" i="196" s="1"/>
  <c r="BC13" i="196"/>
  <c r="BD13" i="196" s="1"/>
  <c r="BQ13" i="196" s="1"/>
  <c r="AS13" i="196"/>
  <c r="AN13" i="196"/>
  <c r="AO13" i="196" s="1"/>
  <c r="BP13" i="196" s="1"/>
  <c r="AC13" i="196"/>
  <c r="Z13" i="196"/>
  <c r="W13" i="196"/>
  <c r="AD13" i="196" s="1"/>
  <c r="BT13" i="196" s="1"/>
  <c r="P13" i="196"/>
  <c r="M13" i="196"/>
  <c r="J13" i="196"/>
  <c r="Q13" i="196" s="1"/>
  <c r="BK22" i="196"/>
  <c r="BM22" i="196" s="1"/>
  <c r="BC22" i="196"/>
  <c r="BD22" i="196" s="1"/>
  <c r="BQ22" i="196" s="1"/>
  <c r="AS22" i="196"/>
  <c r="AN22" i="196"/>
  <c r="AO22" i="196" s="1"/>
  <c r="BP22" i="196" s="1"/>
  <c r="AC22" i="196"/>
  <c r="Z22" i="196"/>
  <c r="W22" i="196"/>
  <c r="AD22" i="196" s="1"/>
  <c r="BT22" i="196" s="1"/>
  <c r="P22" i="196"/>
  <c r="M22" i="196"/>
  <c r="J22" i="196"/>
  <c r="Q22" i="196" s="1"/>
  <c r="BK26" i="196"/>
  <c r="BM26" i="196" s="1"/>
  <c r="BC26" i="196"/>
  <c r="BD26" i="196" s="1"/>
  <c r="BQ26" i="196" s="1"/>
  <c r="AS26" i="196"/>
  <c r="AN26" i="196"/>
  <c r="AO26" i="196" s="1"/>
  <c r="BP26" i="196" s="1"/>
  <c r="AC26" i="196"/>
  <c r="Z26" i="196"/>
  <c r="W26" i="196"/>
  <c r="AD26" i="196" s="1"/>
  <c r="BT26" i="196" s="1"/>
  <c r="P26" i="196"/>
  <c r="M26" i="196"/>
  <c r="J26" i="196"/>
  <c r="Q26" i="196" s="1"/>
  <c r="BK25" i="196"/>
  <c r="BM25" i="196" s="1"/>
  <c r="BC25" i="196"/>
  <c r="BD25" i="196" s="1"/>
  <c r="BQ25" i="196" s="1"/>
  <c r="AS25" i="196"/>
  <c r="AN25" i="196"/>
  <c r="AO25" i="196" s="1"/>
  <c r="BP25" i="196" s="1"/>
  <c r="AC25" i="196"/>
  <c r="Z25" i="196"/>
  <c r="W25" i="196"/>
  <c r="AD25" i="196" s="1"/>
  <c r="BT25" i="196" s="1"/>
  <c r="P25" i="196"/>
  <c r="M25" i="196"/>
  <c r="J25" i="196"/>
  <c r="Q25" i="196" s="1"/>
  <c r="AX12" i="203"/>
  <c r="AZ12" i="203" s="1"/>
  <c r="BE12" i="203"/>
  <c r="BD12" i="203"/>
  <c r="V12" i="203"/>
  <c r="S12" i="203"/>
  <c r="W12" i="203"/>
  <c r="Z7" i="203"/>
  <c r="A3" i="203"/>
  <c r="BG2" i="203"/>
  <c r="BG1" i="203"/>
  <c r="A1" i="203"/>
  <c r="CI15" i="141"/>
  <c r="CK15" i="141" s="1"/>
  <c r="CV15" i="141" s="1"/>
  <c r="CD15" i="141"/>
  <c r="CF15" i="141" s="1"/>
  <c r="CU15" i="141" s="1"/>
  <c r="BW15" i="141"/>
  <c r="CT15" i="141" s="1"/>
  <c r="BU15" i="141"/>
  <c r="BQ15" i="141"/>
  <c r="BL15" i="141"/>
  <c r="BN15" i="141" s="1"/>
  <c r="BH15" i="141"/>
  <c r="BR15" i="141" s="1"/>
  <c r="AY15" i="141"/>
  <c r="AZ15" i="141" s="1"/>
  <c r="CP15" i="141" s="1"/>
  <c r="AO15" i="141"/>
  <c r="AP15" i="141" s="1"/>
  <c r="CO15" i="141" s="1"/>
  <c r="AE15" i="141"/>
  <c r="AF15" i="141" s="1"/>
  <c r="CN15" i="141" s="1"/>
  <c r="U15" i="141"/>
  <c r="P15" i="141"/>
  <c r="R15" i="141" s="1"/>
  <c r="L15" i="141"/>
  <c r="V15" i="141" s="1"/>
  <c r="CI16" i="141"/>
  <c r="CK16" i="141" s="1"/>
  <c r="CV16" i="141" s="1"/>
  <c r="CD16" i="141"/>
  <c r="CF16" i="141" s="1"/>
  <c r="CU16" i="141" s="1"/>
  <c r="BW16" i="141"/>
  <c r="CT16" i="141" s="1"/>
  <c r="BU16" i="141"/>
  <c r="BQ16" i="141"/>
  <c r="BL16" i="141"/>
  <c r="BN16" i="141" s="1"/>
  <c r="BH16" i="141"/>
  <c r="BR16" i="141" s="1"/>
  <c r="AY16" i="141"/>
  <c r="AZ16" i="141" s="1"/>
  <c r="CP16" i="141" s="1"/>
  <c r="AO16" i="141"/>
  <c r="AP16" i="141" s="1"/>
  <c r="CO16" i="141" s="1"/>
  <c r="AE16" i="141"/>
  <c r="AF16" i="141" s="1"/>
  <c r="CN16" i="141" s="1"/>
  <c r="U16" i="141"/>
  <c r="P16" i="141"/>
  <c r="R16" i="141" s="1"/>
  <c r="L16" i="141"/>
  <c r="V16" i="141" s="1"/>
  <c r="CI17" i="141"/>
  <c r="CK17" i="141" s="1"/>
  <c r="CV17" i="141" s="1"/>
  <c r="CD17" i="141"/>
  <c r="CF17" i="141" s="1"/>
  <c r="CU17" i="141" s="1"/>
  <c r="BW17" i="141"/>
  <c r="CT17" i="141" s="1"/>
  <c r="BU17" i="141"/>
  <c r="BQ17" i="141"/>
  <c r="BL17" i="141"/>
  <c r="BN17" i="141" s="1"/>
  <c r="BH17" i="141"/>
  <c r="BR17" i="141" s="1"/>
  <c r="AY17" i="141"/>
  <c r="AZ17" i="141" s="1"/>
  <c r="CP17" i="141" s="1"/>
  <c r="AO17" i="141"/>
  <c r="AP17" i="141" s="1"/>
  <c r="CO17" i="141" s="1"/>
  <c r="AE17" i="141"/>
  <c r="AF17" i="141" s="1"/>
  <c r="CN17" i="141" s="1"/>
  <c r="U17" i="141"/>
  <c r="P17" i="141"/>
  <c r="R17" i="141" s="1"/>
  <c r="L17" i="141"/>
  <c r="V17" i="141" s="1"/>
  <c r="CI14" i="141"/>
  <c r="CK14" i="141" s="1"/>
  <c r="CV14" i="141" s="1"/>
  <c r="CD14" i="141"/>
  <c r="CF14" i="141" s="1"/>
  <c r="CU14" i="141" s="1"/>
  <c r="BW14" i="141"/>
  <c r="CT14" i="141" s="1"/>
  <c r="BU14" i="141"/>
  <c r="BQ14" i="141"/>
  <c r="BL14" i="141"/>
  <c r="BN14" i="141" s="1"/>
  <c r="BH14" i="141"/>
  <c r="BR14" i="141" s="1"/>
  <c r="AY14" i="141"/>
  <c r="AZ14" i="141" s="1"/>
  <c r="CP14" i="141" s="1"/>
  <c r="AO14" i="141"/>
  <c r="AP14" i="141" s="1"/>
  <c r="CO14" i="141" s="1"/>
  <c r="AE14" i="141"/>
  <c r="AF14" i="141" s="1"/>
  <c r="CN14" i="141" s="1"/>
  <c r="U14" i="141"/>
  <c r="P14" i="141"/>
  <c r="R14" i="141" s="1"/>
  <c r="L14" i="141"/>
  <c r="V14" i="141" s="1"/>
  <c r="CI18" i="141"/>
  <c r="CK18" i="141" s="1"/>
  <c r="CV18" i="141" s="1"/>
  <c r="CD18" i="141"/>
  <c r="CF18" i="141" s="1"/>
  <c r="CU18" i="141" s="1"/>
  <c r="BW18" i="141"/>
  <c r="CT18" i="141" s="1"/>
  <c r="BU18" i="141"/>
  <c r="BQ18" i="141"/>
  <c r="BL18" i="141"/>
  <c r="BN18" i="141" s="1"/>
  <c r="BH18" i="141"/>
  <c r="BR18" i="141" s="1"/>
  <c r="AY18" i="141"/>
  <c r="AZ18" i="141" s="1"/>
  <c r="CP18" i="141" s="1"/>
  <c r="AO18" i="141"/>
  <c r="AP18" i="141" s="1"/>
  <c r="CO18" i="141" s="1"/>
  <c r="AE18" i="141"/>
  <c r="AF18" i="141" s="1"/>
  <c r="CN18" i="141" s="1"/>
  <c r="U18" i="141"/>
  <c r="P18" i="141"/>
  <c r="R18" i="141" s="1"/>
  <c r="L18" i="141"/>
  <c r="V18" i="141" s="1"/>
  <c r="CI13" i="141"/>
  <c r="CK13" i="141" s="1"/>
  <c r="CV13" i="141" s="1"/>
  <c r="CD13" i="141"/>
  <c r="CF13" i="141" s="1"/>
  <c r="CU13" i="141" s="1"/>
  <c r="BW13" i="141"/>
  <c r="CT13" i="141" s="1"/>
  <c r="BU13" i="141"/>
  <c r="BQ13" i="141"/>
  <c r="BL13" i="141"/>
  <c r="BN13" i="141" s="1"/>
  <c r="BH13" i="141"/>
  <c r="BR13" i="141" s="1"/>
  <c r="AY13" i="141"/>
  <c r="AZ13" i="141" s="1"/>
  <c r="CP13" i="141" s="1"/>
  <c r="AO13" i="141"/>
  <c r="AP13" i="141" s="1"/>
  <c r="CO13" i="141" s="1"/>
  <c r="AE13" i="141"/>
  <c r="AF13" i="141" s="1"/>
  <c r="CN13" i="141" s="1"/>
  <c r="U13" i="141"/>
  <c r="P13" i="141"/>
  <c r="R13" i="141" s="1"/>
  <c r="L13" i="141"/>
  <c r="V13" i="141" s="1"/>
  <c r="EG12" i="202"/>
  <c r="EG13" i="202"/>
  <c r="EA12" i="125"/>
  <c r="EC12" i="125" s="1"/>
  <c r="EU12" i="125" s="1"/>
  <c r="DU12" i="125"/>
  <c r="DW12" i="125" s="1"/>
  <c r="ET12" i="125" s="1"/>
  <c r="DL12" i="125"/>
  <c r="DN12" i="125" s="1"/>
  <c r="ES12" i="125" s="1"/>
  <c r="DG12" i="125"/>
  <c r="DB12" i="125"/>
  <c r="DD12" i="125" s="1"/>
  <c r="CX12" i="125"/>
  <c r="DH12" i="125" s="1"/>
  <c r="CN12" i="125"/>
  <c r="CP12" i="125" s="1"/>
  <c r="EN12" i="125" s="1"/>
  <c r="CJ12" i="125"/>
  <c r="EM12" i="125" s="1"/>
  <c r="BY12" i="125"/>
  <c r="CA12" i="125" s="1"/>
  <c r="EL12" i="125" s="1"/>
  <c r="BT12" i="125"/>
  <c r="BQ12" i="125"/>
  <c r="BB12" i="125"/>
  <c r="BC12" i="125" s="1"/>
  <c r="EH12" i="125" s="1"/>
  <c r="AQ12" i="125"/>
  <c r="AR12" i="125" s="1"/>
  <c r="EG12" i="125" s="1"/>
  <c r="AF12" i="125"/>
  <c r="AG12" i="125" s="1"/>
  <c r="EF12" i="125" s="1"/>
  <c r="U12" i="125"/>
  <c r="P12" i="125"/>
  <c r="R12" i="125" s="1"/>
  <c r="L12" i="125"/>
  <c r="V12" i="125" s="1"/>
  <c r="EA15" i="125"/>
  <c r="EC15" i="125" s="1"/>
  <c r="EU15" i="125" s="1"/>
  <c r="DU15" i="125"/>
  <c r="DW15" i="125" s="1"/>
  <c r="ET15" i="125" s="1"/>
  <c r="DL15" i="125"/>
  <c r="DN15" i="125" s="1"/>
  <c r="ES15" i="125" s="1"/>
  <c r="DG15" i="125"/>
  <c r="DB15" i="125"/>
  <c r="DD15" i="125" s="1"/>
  <c r="CX15" i="125"/>
  <c r="DH15" i="125" s="1"/>
  <c r="CN15" i="125"/>
  <c r="CP15" i="125" s="1"/>
  <c r="EN15" i="125" s="1"/>
  <c r="CH15" i="125"/>
  <c r="CJ15" i="125" s="1"/>
  <c r="EM15" i="125" s="1"/>
  <c r="BY15" i="125"/>
  <c r="CA15" i="125" s="1"/>
  <c r="EL15" i="125" s="1"/>
  <c r="BT15" i="125"/>
  <c r="BO15" i="125"/>
  <c r="BQ15" i="125" s="1"/>
  <c r="BK15" i="125"/>
  <c r="BU15" i="125" s="1"/>
  <c r="BB15" i="125"/>
  <c r="BC15" i="125" s="1"/>
  <c r="EH15" i="125" s="1"/>
  <c r="AQ15" i="125"/>
  <c r="AR15" i="125" s="1"/>
  <c r="EG15" i="125" s="1"/>
  <c r="AF15" i="125"/>
  <c r="AG15" i="125" s="1"/>
  <c r="EF15" i="125" s="1"/>
  <c r="U15" i="125"/>
  <c r="P15" i="125"/>
  <c r="R15" i="125" s="1"/>
  <c r="L15" i="125"/>
  <c r="V15" i="125" s="1"/>
  <c r="EA14" i="125"/>
  <c r="EC14" i="125" s="1"/>
  <c r="EU14" i="125" s="1"/>
  <c r="DU14" i="125"/>
  <c r="DW14" i="125" s="1"/>
  <c r="ET14" i="125" s="1"/>
  <c r="DL14" i="125"/>
  <c r="DN14" i="125" s="1"/>
  <c r="ES14" i="125" s="1"/>
  <c r="DG14" i="125"/>
  <c r="DB14" i="125"/>
  <c r="DD14" i="125" s="1"/>
  <c r="CX14" i="125"/>
  <c r="DH14" i="125" s="1"/>
  <c r="CN14" i="125"/>
  <c r="CP14" i="125" s="1"/>
  <c r="EN14" i="125" s="1"/>
  <c r="CH14" i="125"/>
  <c r="CJ14" i="125" s="1"/>
  <c r="EM14" i="125" s="1"/>
  <c r="BY14" i="125"/>
  <c r="CA14" i="125" s="1"/>
  <c r="EL14" i="125" s="1"/>
  <c r="BT14" i="125"/>
  <c r="BO14" i="125"/>
  <c r="BQ14" i="125" s="1"/>
  <c r="BK14" i="125"/>
  <c r="BU14" i="125" s="1"/>
  <c r="BB14" i="125"/>
  <c r="BC14" i="125" s="1"/>
  <c r="EH14" i="125" s="1"/>
  <c r="AQ14" i="125"/>
  <c r="AR14" i="125" s="1"/>
  <c r="EG14" i="125" s="1"/>
  <c r="AF14" i="125"/>
  <c r="AG14" i="125" s="1"/>
  <c r="EF14" i="125" s="1"/>
  <c r="U14" i="125"/>
  <c r="P14" i="125"/>
  <c r="R14" i="125" s="1"/>
  <c r="L14" i="125"/>
  <c r="V14" i="125" s="1"/>
  <c r="BF12" i="203" l="1"/>
  <c r="Q23" i="208"/>
  <c r="P23" i="208"/>
  <c r="Q13" i="208"/>
  <c r="P13" i="208"/>
  <c r="Q21" i="208"/>
  <c r="P21" i="208"/>
  <c r="Q15" i="208"/>
  <c r="P15" i="208"/>
  <c r="Q19" i="208"/>
  <c r="P19" i="208"/>
  <c r="Q15" i="207"/>
  <c r="P15" i="207"/>
  <c r="Q17" i="207"/>
  <c r="P17" i="207"/>
  <c r="Q17" i="208"/>
  <c r="P17" i="208"/>
  <c r="Q13" i="207"/>
  <c r="P13" i="207"/>
  <c r="Q13" i="206"/>
  <c r="P13" i="206"/>
  <c r="Q13" i="205"/>
  <c r="P13" i="205"/>
  <c r="Q17" i="205"/>
  <c r="P17" i="205"/>
  <c r="Q14" i="205"/>
  <c r="P14" i="205"/>
  <c r="Q11" i="205"/>
  <c r="P11" i="205"/>
  <c r="Q15" i="205"/>
  <c r="P15" i="205"/>
  <c r="Q12" i="205"/>
  <c r="P12" i="205"/>
  <c r="Q16" i="205"/>
  <c r="P16" i="205"/>
  <c r="Q13" i="204"/>
  <c r="P13" i="204"/>
  <c r="Q20" i="204"/>
  <c r="P20" i="204"/>
  <c r="Q19" i="204"/>
  <c r="P19" i="204"/>
  <c r="Q26" i="204"/>
  <c r="P26" i="204"/>
  <c r="Q11" i="204"/>
  <c r="P11" i="204"/>
  <c r="Q12" i="204"/>
  <c r="P12" i="204"/>
  <c r="Q24" i="204"/>
  <c r="P24" i="204"/>
  <c r="Q21" i="204"/>
  <c r="P21" i="204"/>
  <c r="Q18" i="204"/>
  <c r="P18" i="204"/>
  <c r="Q25" i="204"/>
  <c r="P25" i="204"/>
  <c r="Q22" i="204"/>
  <c r="P22" i="204"/>
  <c r="Q16" i="204"/>
  <c r="P16" i="204"/>
  <c r="Q14" i="204"/>
  <c r="P14" i="204"/>
  <c r="Q15" i="204"/>
  <c r="P15" i="204"/>
  <c r="Q23" i="204"/>
  <c r="P23" i="204"/>
  <c r="Q17" i="204"/>
  <c r="P17" i="204"/>
  <c r="AT39" i="102"/>
  <c r="AT25" i="102"/>
  <c r="AT46" i="102"/>
  <c r="AT32" i="102"/>
  <c r="AT53" i="102"/>
  <c r="AR17" i="154"/>
  <c r="AO17" i="154"/>
  <c r="AR15" i="154"/>
  <c r="AO15" i="154"/>
  <c r="AR13" i="154"/>
  <c r="AO13" i="154"/>
  <c r="AR14" i="154"/>
  <c r="AO14" i="154"/>
  <c r="AR12" i="154"/>
  <c r="AO12" i="154"/>
  <c r="AR11" i="154"/>
  <c r="AO11" i="154"/>
  <c r="BI18" i="188"/>
  <c r="BX16" i="186"/>
  <c r="CB16" i="186" s="1"/>
  <c r="BU16" i="186"/>
  <c r="BX26" i="186"/>
  <c r="CB26" i="186" s="1"/>
  <c r="BU26" i="186"/>
  <c r="BX14" i="186"/>
  <c r="CB14" i="186" s="1"/>
  <c r="BU14" i="186"/>
  <c r="BX15" i="186"/>
  <c r="CB15" i="186" s="1"/>
  <c r="BU15" i="186"/>
  <c r="BX17" i="186"/>
  <c r="CB17" i="186" s="1"/>
  <c r="BU17" i="186"/>
  <c r="BX22" i="186"/>
  <c r="CB22" i="186" s="1"/>
  <c r="BU22" i="186"/>
  <c r="BX20" i="186"/>
  <c r="CB20" i="186" s="1"/>
  <c r="BU20" i="186"/>
  <c r="BX18" i="186"/>
  <c r="CB18" i="186" s="1"/>
  <c r="BU18" i="186"/>
  <c r="BX19" i="186"/>
  <c r="CB19" i="186" s="1"/>
  <c r="BU19" i="186"/>
  <c r="BX25" i="186"/>
  <c r="CB25" i="186" s="1"/>
  <c r="BU25" i="186"/>
  <c r="BX13" i="186"/>
  <c r="CB13" i="186" s="1"/>
  <c r="BU13" i="186"/>
  <c r="BX21" i="186"/>
  <c r="CB21" i="186" s="1"/>
  <c r="BU21" i="186"/>
  <c r="BX23" i="186"/>
  <c r="CB23" i="186" s="1"/>
  <c r="BU23" i="186"/>
  <c r="BR25" i="196"/>
  <c r="BV25" i="196" s="1"/>
  <c r="BO25" i="196"/>
  <c r="BR26" i="196"/>
  <c r="BV26" i="196" s="1"/>
  <c r="BO26" i="196"/>
  <c r="BR22" i="196"/>
  <c r="BV22" i="196" s="1"/>
  <c r="BO22" i="196"/>
  <c r="BR13" i="196"/>
  <c r="BV13" i="196" s="1"/>
  <c r="BO13" i="196"/>
  <c r="BR24" i="196"/>
  <c r="BV24" i="196" s="1"/>
  <c r="BO24" i="196"/>
  <c r="BR23" i="196"/>
  <c r="BV23" i="196" s="1"/>
  <c r="BO23" i="196"/>
  <c r="BR19" i="196"/>
  <c r="BV19" i="196" s="1"/>
  <c r="BO19" i="196"/>
  <c r="BR14" i="196"/>
  <c r="BV14" i="196" s="1"/>
  <c r="BO14" i="196"/>
  <c r="BR27" i="196"/>
  <c r="BV27" i="196" s="1"/>
  <c r="BO27" i="196"/>
  <c r="BR17" i="196"/>
  <c r="BV17" i="196" s="1"/>
  <c r="BO17" i="196"/>
  <c r="BR15" i="196"/>
  <c r="BV15" i="196" s="1"/>
  <c r="BO15" i="196"/>
  <c r="BR28" i="196"/>
  <c r="BV28" i="196" s="1"/>
  <c r="BO28" i="196"/>
  <c r="BR11" i="196"/>
  <c r="BV11" i="196" s="1"/>
  <c r="BO11" i="196"/>
  <c r="BR12" i="196"/>
  <c r="BV12" i="196" s="1"/>
  <c r="BO12" i="196"/>
  <c r="BR20" i="196"/>
  <c r="BV20" i="196" s="1"/>
  <c r="BO20" i="196"/>
  <c r="BR16" i="196"/>
  <c r="BV16" i="196" s="1"/>
  <c r="BO16" i="196"/>
  <c r="BR18" i="196"/>
  <c r="BV18" i="196" s="1"/>
  <c r="BO18" i="196"/>
  <c r="BC12" i="203"/>
  <c r="BG12" i="203" s="1"/>
  <c r="CQ13" i="141"/>
  <c r="CM13" i="141"/>
  <c r="CW13" i="141"/>
  <c r="CZ13" i="141" s="1"/>
  <c r="CS13" i="141"/>
  <c r="CQ18" i="141"/>
  <c r="CM18" i="141"/>
  <c r="CW18" i="141"/>
  <c r="CZ18" i="141" s="1"/>
  <c r="CS18" i="141"/>
  <c r="CQ14" i="141"/>
  <c r="CM14" i="141"/>
  <c r="CW14" i="141"/>
  <c r="CZ14" i="141" s="1"/>
  <c r="CS14" i="141"/>
  <c r="CQ17" i="141"/>
  <c r="CM17" i="141"/>
  <c r="CW17" i="141"/>
  <c r="CZ17" i="141" s="1"/>
  <c r="CS17" i="141"/>
  <c r="CQ16" i="141"/>
  <c r="CM16" i="141"/>
  <c r="CW16" i="141"/>
  <c r="CZ16" i="141" s="1"/>
  <c r="CS16" i="141"/>
  <c r="CQ15" i="141"/>
  <c r="CM15" i="141"/>
  <c r="CW15" i="141"/>
  <c r="CZ15" i="141" s="1"/>
  <c r="CS15" i="141"/>
  <c r="EI14" i="125"/>
  <c r="EE14" i="125"/>
  <c r="EO14" i="125"/>
  <c r="EY14" i="125" s="1"/>
  <c r="EK14" i="125"/>
  <c r="EV14" i="125"/>
  <c r="EZ14" i="125" s="1"/>
  <c r="ER14" i="125"/>
  <c r="EI15" i="125"/>
  <c r="EE15" i="125"/>
  <c r="EO15" i="125"/>
  <c r="EY15" i="125" s="1"/>
  <c r="EK15" i="125"/>
  <c r="EV15" i="125"/>
  <c r="EZ15" i="125" s="1"/>
  <c r="ER15" i="125"/>
  <c r="EI12" i="125"/>
  <c r="EE12" i="125"/>
  <c r="EO12" i="125"/>
  <c r="EY12" i="125" s="1"/>
  <c r="EK12" i="125"/>
  <c r="EV12" i="125"/>
  <c r="EZ12" i="125" s="1"/>
  <c r="ER12" i="125"/>
  <c r="P12" i="202"/>
  <c r="R12" i="202" s="1"/>
  <c r="P13" i="202"/>
  <c r="R13" i="202" s="1"/>
  <c r="EM12" i="202"/>
  <c r="EO12" i="202" s="1"/>
  <c r="FN12" i="202" s="1"/>
  <c r="EI12" i="202"/>
  <c r="FM12" i="202" s="1"/>
  <c r="DX12" i="202"/>
  <c r="DZ12" i="202" s="1"/>
  <c r="FL12" i="202" s="1"/>
  <c r="DS12" i="202"/>
  <c r="DJ12" i="202"/>
  <c r="DT12" i="202" s="1"/>
  <c r="CY12" i="202"/>
  <c r="DA12" i="202" s="1"/>
  <c r="DB12" i="202" s="1"/>
  <c r="FH12" i="202" s="1"/>
  <c r="CP12" i="202"/>
  <c r="CR12" i="202" s="1"/>
  <c r="FG12" i="202" s="1"/>
  <c r="CB12" i="202"/>
  <c r="CD12" i="202" s="1"/>
  <c r="CE12" i="202" s="1"/>
  <c r="FF12" i="202" s="1"/>
  <c r="BT12" i="202"/>
  <c r="BQ12" i="202"/>
  <c r="BK12" i="202"/>
  <c r="BU12" i="202" s="1"/>
  <c r="BB12" i="202"/>
  <c r="BC12" i="202" s="1"/>
  <c r="FB12" i="202" s="1"/>
  <c r="AQ12" i="202"/>
  <c r="AR12" i="202" s="1"/>
  <c r="FA12" i="202" s="1"/>
  <c r="AF12" i="202"/>
  <c r="AG12" i="202" s="1"/>
  <c r="EZ12" i="202" s="1"/>
  <c r="U12" i="202"/>
  <c r="L12" i="202"/>
  <c r="V12" i="202" s="1"/>
  <c r="A3" i="202"/>
  <c r="A1" i="202"/>
  <c r="EM13" i="202"/>
  <c r="EO13" i="202" s="1"/>
  <c r="FN13" i="202" s="1"/>
  <c r="EI13" i="202"/>
  <c r="FM13" i="202" s="1"/>
  <c r="DX13" i="202"/>
  <c r="DZ13" i="202" s="1"/>
  <c r="FL13" i="202" s="1"/>
  <c r="DS13" i="202"/>
  <c r="DP13" i="202"/>
  <c r="DJ13" i="202"/>
  <c r="DT13" i="202" s="1"/>
  <c r="CY13" i="202"/>
  <c r="DA13" i="202" s="1"/>
  <c r="DB13" i="202" s="1"/>
  <c r="FH13" i="202" s="1"/>
  <c r="FG13" i="202"/>
  <c r="CB13" i="202"/>
  <c r="CD13" i="202" s="1"/>
  <c r="CE13" i="202" s="1"/>
  <c r="FF13" i="202" s="1"/>
  <c r="BT13" i="202"/>
  <c r="BQ13" i="202"/>
  <c r="BK13" i="202"/>
  <c r="BU13" i="202" s="1"/>
  <c r="ES13" i="202" s="1"/>
  <c r="BB13" i="202"/>
  <c r="BC13" i="202" s="1"/>
  <c r="FB13" i="202" s="1"/>
  <c r="AQ13" i="202"/>
  <c r="AR13" i="202" s="1"/>
  <c r="FA13" i="202" s="1"/>
  <c r="AF13" i="202"/>
  <c r="AG13" i="202" s="1"/>
  <c r="EZ13" i="202" s="1"/>
  <c r="U13" i="202"/>
  <c r="L13" i="202"/>
  <c r="V13" i="202" s="1"/>
  <c r="EQ13" i="202" s="1"/>
  <c r="DE7" i="202"/>
  <c r="CN7" i="202"/>
  <c r="AJ7" i="202"/>
  <c r="Y7" i="202"/>
  <c r="G7" i="202"/>
  <c r="FI2" i="202"/>
  <c r="FC2" i="202"/>
  <c r="EX2" i="202"/>
  <c r="FI1" i="202"/>
  <c r="FC1" i="202"/>
  <c r="EX1" i="202"/>
  <c r="EU13" i="202" l="1"/>
  <c r="FK13" i="202"/>
  <c r="FO13" i="202" s="1"/>
  <c r="EU12" i="202"/>
  <c r="FK12" i="202"/>
  <c r="FO12" i="202" s="1"/>
  <c r="DB15" i="141"/>
  <c r="CY15" i="141"/>
  <c r="DB16" i="141"/>
  <c r="CY16" i="141"/>
  <c r="DB17" i="141"/>
  <c r="CY17" i="141"/>
  <c r="DB14" i="141"/>
  <c r="CY14" i="141"/>
  <c r="DB18" i="141"/>
  <c r="CY18" i="141"/>
  <c r="DB13" i="141"/>
  <c r="CY13" i="141"/>
  <c r="EX12" i="125"/>
  <c r="EP12" i="125"/>
  <c r="FA12" i="125" s="1"/>
  <c r="EX15" i="125"/>
  <c r="EP15" i="125"/>
  <c r="FA15" i="125" s="1"/>
  <c r="EX14" i="125"/>
  <c r="EP14" i="125"/>
  <c r="FA14" i="125" s="1"/>
  <c r="EY12" i="202"/>
  <c r="FC12" i="202" s="1"/>
  <c r="EQ12" i="202"/>
  <c r="FE12" i="202"/>
  <c r="ES12" i="202"/>
  <c r="EY13" i="202"/>
  <c r="FC13" i="202" s="1"/>
  <c r="FE13" i="202"/>
  <c r="EW12" i="202" l="1"/>
  <c r="EW13" i="202"/>
  <c r="M21" i="160" l="1"/>
  <c r="I21" i="160"/>
  <c r="O21" i="160" s="1"/>
  <c r="M19" i="160"/>
  <c r="I19" i="160"/>
  <c r="O19" i="160" s="1"/>
  <c r="M23" i="160"/>
  <c r="I23" i="160"/>
  <c r="O23" i="160" s="1"/>
  <c r="M15" i="160"/>
  <c r="I15" i="160"/>
  <c r="O15" i="160" s="1"/>
  <c r="M17" i="160"/>
  <c r="I17" i="160"/>
  <c r="O17" i="160" s="1"/>
  <c r="M13" i="160"/>
  <c r="I13" i="160"/>
  <c r="O13" i="160" s="1"/>
  <c r="M23" i="200"/>
  <c r="I23" i="200"/>
  <c r="O23" i="200" s="1"/>
  <c r="M18" i="200"/>
  <c r="I18" i="200"/>
  <c r="O18" i="200" s="1"/>
  <c r="M11" i="200"/>
  <c r="I11" i="200"/>
  <c r="O11" i="200" s="1"/>
  <c r="M13" i="200"/>
  <c r="I13" i="200"/>
  <c r="O13" i="200" s="1"/>
  <c r="M16" i="200"/>
  <c r="I16" i="200"/>
  <c r="O16" i="200" s="1"/>
  <c r="M17" i="200"/>
  <c r="I17" i="200"/>
  <c r="O17" i="200" s="1"/>
  <c r="M11" i="201"/>
  <c r="I11" i="201"/>
  <c r="O11" i="201" s="1"/>
  <c r="M13" i="201"/>
  <c r="I13" i="201"/>
  <c r="O13" i="201" s="1"/>
  <c r="M12" i="201"/>
  <c r="I12" i="201"/>
  <c r="O12" i="201" s="1"/>
  <c r="M14" i="201"/>
  <c r="I14" i="201"/>
  <c r="O14" i="201" s="1"/>
  <c r="A3" i="201"/>
  <c r="R2" i="201"/>
  <c r="R1" i="201"/>
  <c r="A1" i="201"/>
  <c r="M21" i="200"/>
  <c r="I21" i="200"/>
  <c r="O21" i="200" s="1"/>
  <c r="M15" i="200"/>
  <c r="I15" i="200"/>
  <c r="O15" i="200" s="1"/>
  <c r="M19" i="200"/>
  <c r="I19" i="200"/>
  <c r="O19" i="200" s="1"/>
  <c r="M22" i="200"/>
  <c r="I22" i="200"/>
  <c r="O22" i="200" s="1"/>
  <c r="M14" i="200"/>
  <c r="I14" i="200"/>
  <c r="O14" i="200" s="1"/>
  <c r="M20" i="200"/>
  <c r="I20" i="200"/>
  <c r="O20" i="200" s="1"/>
  <c r="M24" i="200"/>
  <c r="I24" i="200"/>
  <c r="O24" i="200" s="1"/>
  <c r="M12" i="200"/>
  <c r="I12" i="200"/>
  <c r="O12" i="200" s="1"/>
  <c r="A3" i="200"/>
  <c r="R2" i="200"/>
  <c r="R1" i="200"/>
  <c r="A1" i="200"/>
  <c r="M13" i="199"/>
  <c r="I13" i="199"/>
  <c r="O13" i="199" s="1"/>
  <c r="M14" i="199"/>
  <c r="I14" i="199"/>
  <c r="O14" i="199" s="1"/>
  <c r="M12" i="199"/>
  <c r="I12" i="199"/>
  <c r="O12" i="199" s="1"/>
  <c r="M18" i="199"/>
  <c r="I18" i="199"/>
  <c r="O18" i="199" s="1"/>
  <c r="M17" i="199"/>
  <c r="I17" i="199"/>
  <c r="O17" i="199" s="1"/>
  <c r="M16" i="199"/>
  <c r="I16" i="199"/>
  <c r="O16" i="199" s="1"/>
  <c r="M11" i="199"/>
  <c r="I11" i="199"/>
  <c r="O11" i="199" s="1"/>
  <c r="A3" i="199"/>
  <c r="A1" i="199"/>
  <c r="M15" i="199"/>
  <c r="I15" i="199"/>
  <c r="O15" i="199" s="1"/>
  <c r="R2" i="199"/>
  <c r="R1" i="199"/>
  <c r="Q13" i="160" l="1"/>
  <c r="P13" i="160"/>
  <c r="Q17" i="160"/>
  <c r="P17" i="160"/>
  <c r="Q15" i="160"/>
  <c r="P15" i="160"/>
  <c r="Q23" i="160"/>
  <c r="P23" i="160"/>
  <c r="Q19" i="160"/>
  <c r="P19" i="160"/>
  <c r="Q21" i="160"/>
  <c r="P21" i="160"/>
  <c r="Q17" i="200"/>
  <c r="P17" i="200"/>
  <c r="Q16" i="200"/>
  <c r="P16" i="200"/>
  <c r="Q13" i="200"/>
  <c r="P13" i="200"/>
  <c r="Q11" i="200"/>
  <c r="P11" i="200"/>
  <c r="Q18" i="200"/>
  <c r="P18" i="200"/>
  <c r="Q23" i="200"/>
  <c r="P23" i="200"/>
  <c r="Q14" i="201"/>
  <c r="P14" i="201"/>
  <c r="Q12" i="201"/>
  <c r="P12" i="201"/>
  <c r="Q13" i="201"/>
  <c r="P13" i="201"/>
  <c r="Q11" i="201"/>
  <c r="P11" i="201"/>
  <c r="Q12" i="200"/>
  <c r="P12" i="200"/>
  <c r="Q24" i="200"/>
  <c r="P24" i="200"/>
  <c r="Q20" i="200"/>
  <c r="P20" i="200"/>
  <c r="Q14" i="200"/>
  <c r="P14" i="200"/>
  <c r="Q22" i="200"/>
  <c r="P22" i="200"/>
  <c r="Q19" i="200"/>
  <c r="P19" i="200"/>
  <c r="Q15" i="200"/>
  <c r="P15" i="200"/>
  <c r="Q21" i="200"/>
  <c r="P21" i="200"/>
  <c r="Q11" i="199"/>
  <c r="P11" i="199"/>
  <c r="Q16" i="199"/>
  <c r="P16" i="199"/>
  <c r="Q17" i="199"/>
  <c r="P17" i="199"/>
  <c r="Q18" i="199"/>
  <c r="P18" i="199"/>
  <c r="Q12" i="199"/>
  <c r="P12" i="199"/>
  <c r="Q14" i="199"/>
  <c r="P14" i="199"/>
  <c r="Q13" i="199"/>
  <c r="P13" i="199"/>
  <c r="Q15" i="199"/>
  <c r="P15" i="199"/>
  <c r="CD13" i="142" l="1"/>
  <c r="CF13" i="142" s="1"/>
  <c r="BZ13" i="142"/>
  <c r="CA13" i="142" s="1"/>
  <c r="CK13" i="142" s="1"/>
  <c r="BO13" i="142"/>
  <c r="BQ13" i="142" s="1"/>
  <c r="BG13" i="142"/>
  <c r="BH13" i="142" s="1"/>
  <c r="CJ13" i="142" s="1"/>
  <c r="AV13" i="142"/>
  <c r="AX13" i="142" s="1"/>
  <c r="AR13" i="142"/>
  <c r="AS13" i="142" s="1"/>
  <c r="CI13" i="142" s="1"/>
  <c r="AH13" i="142"/>
  <c r="AE13" i="142"/>
  <c r="AB13" i="142"/>
  <c r="AI13" i="142" s="1"/>
  <c r="CN13" i="142" s="1"/>
  <c r="U13" i="142"/>
  <c r="P13" i="142"/>
  <c r="R13" i="142" s="1"/>
  <c r="L13" i="142"/>
  <c r="V13" i="142" s="1"/>
  <c r="CL13" i="142" l="1"/>
  <c r="CP13" i="142" s="1"/>
  <c r="CH13" i="142"/>
  <c r="DB13" i="125"/>
  <c r="BM2" i="131" l="1"/>
  <c r="BM1" i="131"/>
  <c r="BJ2" i="188"/>
  <c r="BJ1" i="188"/>
  <c r="W18" i="131"/>
  <c r="N18" i="131"/>
  <c r="R18" i="131" l="1"/>
  <c r="T18" i="131" s="1"/>
  <c r="Q12" i="191"/>
  <c r="S12" i="191" s="1"/>
  <c r="P24" i="186"/>
  <c r="BO13" i="125"/>
  <c r="P13" i="125"/>
  <c r="R13" i="125" s="1"/>
  <c r="EA13" i="125"/>
  <c r="EC13" i="125" s="1"/>
  <c r="EU13" i="125" s="1"/>
  <c r="DU13" i="125"/>
  <c r="DW13" i="125" s="1"/>
  <c r="ET13" i="125" s="1"/>
  <c r="DL13" i="125"/>
  <c r="DN13" i="125" s="1"/>
  <c r="ES13" i="125" s="1"/>
  <c r="DG13" i="125"/>
  <c r="DD13" i="125"/>
  <c r="CX13" i="125"/>
  <c r="DH13" i="125" s="1"/>
  <c r="CN13" i="125"/>
  <c r="CP13" i="125" s="1"/>
  <c r="EN13" i="125" s="1"/>
  <c r="CH13" i="125"/>
  <c r="CJ13" i="125" s="1"/>
  <c r="EM13" i="125" s="1"/>
  <c r="BY13" i="125"/>
  <c r="CA13" i="125" s="1"/>
  <c r="EL13" i="125" s="1"/>
  <c r="BT13" i="125"/>
  <c r="BQ13" i="125"/>
  <c r="BK13" i="125"/>
  <c r="BU13" i="125" s="1"/>
  <c r="BB13" i="125"/>
  <c r="BC13" i="125" s="1"/>
  <c r="EH13" i="125" s="1"/>
  <c r="AQ13" i="125"/>
  <c r="AR13" i="125" s="1"/>
  <c r="EG13" i="125" s="1"/>
  <c r="AF13" i="125"/>
  <c r="AG13" i="125" s="1"/>
  <c r="EF13" i="125" s="1"/>
  <c r="U13" i="125"/>
  <c r="L13" i="125"/>
  <c r="V13" i="125" s="1"/>
  <c r="EI13" i="125" s="1"/>
  <c r="N25" i="188"/>
  <c r="R25" i="188"/>
  <c r="T25" i="188" s="1"/>
  <c r="EE13" i="125" l="1"/>
  <c r="EO13" i="125"/>
  <c r="EY13" i="125" s="1"/>
  <c r="EK13" i="125"/>
  <c r="EV13" i="125"/>
  <c r="ER13" i="125"/>
  <c r="BL19" i="141"/>
  <c r="BN19" i="141"/>
  <c r="EZ13" i="125" l="1"/>
  <c r="EX13" i="125"/>
  <c r="EP13" i="125"/>
  <c r="FA13" i="125" s="1"/>
  <c r="P19" i="141"/>
  <c r="R19" i="141" s="1"/>
  <c r="O9" i="150"/>
  <c r="O9" i="153"/>
  <c r="H6" i="191" l="1"/>
  <c r="O5" i="162"/>
  <c r="G5" i="162"/>
  <c r="U7" i="155"/>
  <c r="H7" i="155"/>
  <c r="BA7" i="142"/>
  <c r="BT7" i="142"/>
  <c r="BD17" i="131"/>
  <c r="BD16" i="131"/>
  <c r="BD15" i="131"/>
  <c r="BD14" i="131"/>
  <c r="BD13" i="131"/>
  <c r="BD12" i="131"/>
  <c r="BD18" i="131" s="1"/>
  <c r="BE18" i="131" s="1"/>
  <c r="BJ18" i="131" s="1"/>
  <c r="CS7" i="125"/>
  <c r="AU7" i="125"/>
  <c r="Y7" i="125"/>
  <c r="AM5" i="191"/>
  <c r="AN12" i="191"/>
  <c r="AS12" i="191" s="1"/>
  <c r="Q14" i="150"/>
  <c r="U14" i="150" s="1"/>
  <c r="Q14" i="153"/>
  <c r="U14" i="153" s="1"/>
  <c r="W1" i="153"/>
  <c r="W2" i="153"/>
  <c r="Z5" i="197"/>
  <c r="U5" i="197"/>
  <c r="H5" i="197"/>
  <c r="A3" i="197"/>
  <c r="AK2" i="197"/>
  <c r="AK1" i="197"/>
  <c r="A1" i="197"/>
  <c r="BK21" i="196"/>
  <c r="BM21" i="196" s="1"/>
  <c r="BC21" i="196"/>
  <c r="BD21" i="196" s="1"/>
  <c r="BQ21" i="196" s="1"/>
  <c r="AS21" i="196"/>
  <c r="AN21" i="196"/>
  <c r="AO21" i="196" s="1"/>
  <c r="BP21" i="196" s="1"/>
  <c r="AC21" i="196"/>
  <c r="Z21" i="196"/>
  <c r="W21" i="196"/>
  <c r="AD21" i="196" s="1"/>
  <c r="BT21" i="196" s="1"/>
  <c r="P21" i="196"/>
  <c r="M21" i="196"/>
  <c r="J21" i="196"/>
  <c r="Q21" i="196" s="1"/>
  <c r="BH6" i="196"/>
  <c r="AV6" i="196"/>
  <c r="AR6" i="196"/>
  <c r="AG6" i="196"/>
  <c r="T6" i="196"/>
  <c r="G6" i="196"/>
  <c r="A3" i="196"/>
  <c r="BW2" i="196"/>
  <c r="BW1" i="196"/>
  <c r="A1" i="196"/>
  <c r="P51" i="162"/>
  <c r="S51" i="162" s="1"/>
  <c r="J51" i="162"/>
  <c r="M25" i="160"/>
  <c r="I25" i="160"/>
  <c r="O25" i="160" s="1"/>
  <c r="L7" i="160"/>
  <c r="F7" i="160"/>
  <c r="A3" i="160"/>
  <c r="R2" i="160"/>
  <c r="R1" i="160"/>
  <c r="A1" i="160"/>
  <c r="AC18" i="195"/>
  <c r="V18" i="195"/>
  <c r="AH18" i="195" s="1"/>
  <c r="Q18" i="195"/>
  <c r="N18" i="195"/>
  <c r="K18" i="195"/>
  <c r="R18" i="195" s="1"/>
  <c r="AG18" i="195" s="1"/>
  <c r="AC25" i="195"/>
  <c r="V25" i="195"/>
  <c r="AH25" i="195" s="1"/>
  <c r="Q25" i="195"/>
  <c r="N25" i="195"/>
  <c r="K25" i="195"/>
  <c r="R25" i="195" s="1"/>
  <c r="AG25" i="195" s="1"/>
  <c r="AC32" i="195"/>
  <c r="V32" i="195"/>
  <c r="AH32" i="195" s="1"/>
  <c r="Q32" i="195"/>
  <c r="N32" i="195"/>
  <c r="K32" i="195"/>
  <c r="R32" i="195" s="1"/>
  <c r="AG32" i="195" s="1"/>
  <c r="Z7" i="195"/>
  <c r="U7" i="195"/>
  <c r="H7" i="195"/>
  <c r="AM3" i="195"/>
  <c r="A3" i="195"/>
  <c r="AM2" i="195"/>
  <c r="A1" i="195"/>
  <c r="AE18" i="195" l="1"/>
  <c r="AI18" i="195" s="1"/>
  <c r="AK18" i="195" s="1"/>
  <c r="AE25" i="195"/>
  <c r="AI25" i="195" s="1"/>
  <c r="AK25" i="195" s="1"/>
  <c r="AE32" i="195"/>
  <c r="AI32" i="195" s="1"/>
  <c r="AK32" i="195" s="1"/>
  <c r="BR21" i="196"/>
  <c r="BV21" i="196" s="1"/>
  <c r="BO21" i="196"/>
  <c r="R51" i="162"/>
  <c r="T51" i="162" s="1"/>
  <c r="L51" i="162"/>
  <c r="Q25" i="160"/>
  <c r="P25" i="160"/>
  <c r="AD14" i="155"/>
  <c r="AF14" i="155" s="1"/>
  <c r="AJ14" i="155" s="1"/>
  <c r="U14" i="155"/>
  <c r="W14" i="155" s="1"/>
  <c r="AI14" i="155" s="1"/>
  <c r="Q14" i="155"/>
  <c r="N14" i="155"/>
  <c r="K14" i="155"/>
  <c r="R14" i="155" s="1"/>
  <c r="Q18" i="102"/>
  <c r="N18" i="102"/>
  <c r="K18" i="102"/>
  <c r="R18" i="102" s="1"/>
  <c r="AP18" i="102" s="1"/>
  <c r="AM17" i="102"/>
  <c r="AB17" i="102"/>
  <c r="AM16" i="102"/>
  <c r="AB16" i="102"/>
  <c r="AM15" i="102"/>
  <c r="AB15" i="102"/>
  <c r="AM14" i="102"/>
  <c r="AB14" i="102"/>
  <c r="AM13" i="102"/>
  <c r="AB13" i="102"/>
  <c r="AM12" i="102"/>
  <c r="AM18" i="102" s="1"/>
  <c r="AN18" i="102" s="1"/>
  <c r="AR18" i="102" s="1"/>
  <c r="AB12" i="102"/>
  <c r="AB18" i="102" s="1"/>
  <c r="AC18" i="102" s="1"/>
  <c r="AQ18" i="102" s="1"/>
  <c r="BQ24" i="186"/>
  <c r="BS24" i="186" s="1"/>
  <c r="BI24" i="186"/>
  <c r="BJ24" i="186" s="1"/>
  <c r="BW24" i="186" s="1"/>
  <c r="AW24" i="186"/>
  <c r="AY24" i="186" s="1"/>
  <c r="AS24" i="186"/>
  <c r="AT24" i="186" s="1"/>
  <c r="BV24" i="186" s="1"/>
  <c r="AH24" i="186"/>
  <c r="AE24" i="186"/>
  <c r="AB24" i="186"/>
  <c r="AI24" i="186" s="1"/>
  <c r="BZ24" i="186" s="1"/>
  <c r="U24" i="186"/>
  <c r="R24" i="186"/>
  <c r="L24" i="186"/>
  <c r="V24" i="186" s="1"/>
  <c r="BX24" i="186" s="1"/>
  <c r="CB24" i="186" s="1"/>
  <c r="M19" i="194"/>
  <c r="I19" i="194"/>
  <c r="O19" i="194" s="1"/>
  <c r="M15" i="194"/>
  <c r="I15" i="194"/>
  <c r="O15" i="194" s="1"/>
  <c r="M17" i="194"/>
  <c r="I17" i="194"/>
  <c r="O17" i="194" s="1"/>
  <c r="M13" i="194"/>
  <c r="I13" i="194"/>
  <c r="O13" i="194" s="1"/>
  <c r="M21" i="194"/>
  <c r="I21" i="194"/>
  <c r="O21" i="194" s="1"/>
  <c r="M25" i="194"/>
  <c r="I25" i="194"/>
  <c r="O25" i="194" s="1"/>
  <c r="M27" i="194"/>
  <c r="I27" i="194"/>
  <c r="O27" i="194" s="1"/>
  <c r="M23" i="194"/>
  <c r="I23" i="194"/>
  <c r="O23" i="194" s="1"/>
  <c r="A3" i="194"/>
  <c r="R2" i="194"/>
  <c r="R1" i="194"/>
  <c r="A1" i="194"/>
  <c r="AC12" i="152"/>
  <c r="AE12" i="152" s="1"/>
  <c r="AI12" i="152" s="1"/>
  <c r="V12" i="152"/>
  <c r="AH12" i="152" s="1"/>
  <c r="Q12" i="152"/>
  <c r="N12" i="152"/>
  <c r="K12" i="152"/>
  <c r="R12" i="152" s="1"/>
  <c r="AS17" i="131"/>
  <c r="AS16" i="131"/>
  <c r="AS15" i="131"/>
  <c r="AS14" i="131"/>
  <c r="AS13" i="131"/>
  <c r="AS12" i="131"/>
  <c r="AS18" i="131" s="1"/>
  <c r="AT18" i="131" s="1"/>
  <c r="BI18" i="131" s="1"/>
  <c r="AH17" i="131"/>
  <c r="AH16" i="131"/>
  <c r="AH15" i="131"/>
  <c r="AH14" i="131"/>
  <c r="AH13" i="131"/>
  <c r="AH12" i="131"/>
  <c r="AH18" i="131" s="1"/>
  <c r="AI18" i="131" s="1"/>
  <c r="BH18" i="131" s="1"/>
  <c r="V12" i="191"/>
  <c r="M12" i="191"/>
  <c r="W12" i="191" s="1"/>
  <c r="AP12" i="191" s="1"/>
  <c r="AH12" i="191"/>
  <c r="AJ12" i="191" s="1"/>
  <c r="AR12" i="191" s="1"/>
  <c r="AA12" i="191"/>
  <c r="AQ12" i="191" s="1"/>
  <c r="AE5" i="191"/>
  <c r="Z5" i="191"/>
  <c r="A3" i="191"/>
  <c r="AU2" i="191"/>
  <c r="AU1" i="191"/>
  <c r="A1" i="191"/>
  <c r="BA24" i="188"/>
  <c r="BA23" i="188"/>
  <c r="BA22" i="188"/>
  <c r="BA21" i="188"/>
  <c r="BA20" i="188"/>
  <c r="BA19" i="188"/>
  <c r="BA25" i="188" s="1"/>
  <c r="BB25" i="188" s="1"/>
  <c r="BG25" i="188" s="1"/>
  <c r="W25" i="188"/>
  <c r="X25" i="188"/>
  <c r="BD25" i="188" s="1"/>
  <c r="AQ24" i="188"/>
  <c r="AG24" i="188"/>
  <c r="AQ23" i="188"/>
  <c r="AG23" i="188"/>
  <c r="AQ22" i="188"/>
  <c r="AG22" i="188"/>
  <c r="AQ21" i="188"/>
  <c r="AG21" i="188"/>
  <c r="AQ20" i="188"/>
  <c r="AG20" i="188"/>
  <c r="AQ19" i="188"/>
  <c r="AQ25" i="188" s="1"/>
  <c r="AR25" i="188" s="1"/>
  <c r="BF25" i="188" s="1"/>
  <c r="AG19" i="188"/>
  <c r="AG25" i="188" s="1"/>
  <c r="AH25" i="188" s="1"/>
  <c r="BE25" i="188" s="1"/>
  <c r="AK7" i="188"/>
  <c r="AA7" i="188"/>
  <c r="I7" i="188"/>
  <c r="A3" i="188"/>
  <c r="A1" i="188"/>
  <c r="CI19" i="141"/>
  <c r="CK19" i="141" s="1"/>
  <c r="CV19" i="141" s="1"/>
  <c r="CD19" i="141"/>
  <c r="CF19" i="141" s="1"/>
  <c r="CU19" i="141" s="1"/>
  <c r="BW19" i="141"/>
  <c r="CT19" i="141" s="1"/>
  <c r="BU19" i="141"/>
  <c r="BQ19" i="141"/>
  <c r="BH19" i="141"/>
  <c r="BR19" i="141" s="1"/>
  <c r="CS19" i="141" s="1"/>
  <c r="AY19" i="141"/>
  <c r="AZ19" i="141" s="1"/>
  <c r="CP19" i="141" s="1"/>
  <c r="AO19" i="141"/>
  <c r="AP19" i="141" s="1"/>
  <c r="CO19" i="141" s="1"/>
  <c r="AE19" i="141"/>
  <c r="AF19" i="141" s="1"/>
  <c r="CN19" i="141" s="1"/>
  <c r="U19" i="141"/>
  <c r="L19" i="141"/>
  <c r="V19" i="141" s="1"/>
  <c r="CM19" i="141" s="1"/>
  <c r="AL16" i="154"/>
  <c r="AM16" i="154" s="1"/>
  <c r="AQ16" i="154" s="1"/>
  <c r="AA16" i="154"/>
  <c r="AB16" i="154" s="1"/>
  <c r="AP16" i="154" s="1"/>
  <c r="P16" i="154"/>
  <c r="M16" i="154"/>
  <c r="J16" i="154"/>
  <c r="Q16" i="154" s="1"/>
  <c r="AT12" i="191" l="1"/>
  <c r="BI25" i="188"/>
  <c r="AH14" i="155"/>
  <c r="AK14" i="155" s="1"/>
  <c r="AT18" i="102"/>
  <c r="BU24" i="186"/>
  <c r="Q15" i="194"/>
  <c r="P15" i="194"/>
  <c r="Q19" i="194"/>
  <c r="P19" i="194"/>
  <c r="Q25" i="194"/>
  <c r="P25" i="194"/>
  <c r="Q21" i="194"/>
  <c r="P21" i="194"/>
  <c r="Q13" i="194"/>
  <c r="P13" i="194"/>
  <c r="Q17" i="194"/>
  <c r="P17" i="194"/>
  <c r="Q27" i="194"/>
  <c r="P27" i="194"/>
  <c r="Q23" i="194"/>
  <c r="P23" i="194"/>
  <c r="AG12" i="152"/>
  <c r="AJ12" i="152" s="1"/>
  <c r="CQ19" i="141"/>
  <c r="CW19" i="141"/>
  <c r="CZ19" i="141" s="1"/>
  <c r="AR16" i="154"/>
  <c r="AO16" i="154"/>
  <c r="CY19" i="141" l="1"/>
  <c r="DB19" i="141"/>
  <c r="X18" i="131"/>
  <c r="BG18" i="131" s="1"/>
  <c r="BL18" i="131" s="1"/>
  <c r="AT1" i="154" l="1"/>
  <c r="AT2" i="154"/>
  <c r="M14" i="150"/>
  <c r="T14" i="150" s="1"/>
  <c r="I14" i="150"/>
  <c r="S14" i="150" s="1"/>
  <c r="V14" i="150" s="1"/>
  <c r="AA7" i="155"/>
  <c r="AE5" i="154"/>
  <c r="T5" i="154"/>
  <c r="BN7" i="186"/>
  <c r="BB7" i="186"/>
  <c r="AW7" i="186"/>
  <c r="AL7" i="186"/>
  <c r="Y7" i="186"/>
  <c r="G7" i="186"/>
  <c r="A3" i="186"/>
  <c r="CC2" i="186"/>
  <c r="CC1" i="186"/>
  <c r="A1" i="186"/>
  <c r="AA7" i="131" l="1"/>
  <c r="I7" i="131"/>
  <c r="AV3" i="102" l="1"/>
  <c r="AV2" i="102"/>
  <c r="AS7" i="141"/>
  <c r="AI7" i="141"/>
  <c r="Y7" i="141"/>
  <c r="G7" i="141"/>
  <c r="H5" i="152"/>
  <c r="G7" i="125"/>
  <c r="U2" i="162"/>
  <c r="U1" i="162"/>
  <c r="EO2" i="125"/>
  <c r="EO1" i="125"/>
  <c r="EI2" i="125"/>
  <c r="EI1" i="125"/>
  <c r="CQ2" i="141"/>
  <c r="CQ1" i="141"/>
  <c r="A3" i="162"/>
  <c r="A1" i="162"/>
  <c r="A3" i="155" l="1"/>
  <c r="A1" i="155"/>
  <c r="AM2" i="155"/>
  <c r="AM1" i="155"/>
  <c r="A3" i="154"/>
  <c r="A1" i="154"/>
  <c r="G5" i="154"/>
  <c r="M14" i="153"/>
  <c r="T14" i="153" s="1"/>
  <c r="I14" i="153"/>
  <c r="S14" i="153" s="1"/>
  <c r="V14" i="153" s="1"/>
  <c r="K9" i="153"/>
  <c r="G9" i="153"/>
  <c r="A3" i="153"/>
  <c r="A1" i="153"/>
  <c r="Z5" i="152"/>
  <c r="U5" i="152"/>
  <c r="A3" i="152"/>
  <c r="AK2" i="152"/>
  <c r="AK1" i="152"/>
  <c r="A1" i="152"/>
  <c r="A3" i="150"/>
  <c r="A1" i="150"/>
  <c r="K9" i="150"/>
  <c r="G9" i="150"/>
  <c r="W2" i="150"/>
  <c r="W1" i="150"/>
  <c r="A3" i="142" l="1"/>
  <c r="A1" i="142"/>
  <c r="A3" i="141"/>
  <c r="A1" i="141"/>
  <c r="AL7" i="142"/>
  <c r="G7" i="142"/>
  <c r="CQ2" i="142"/>
  <c r="CQ1" i="142"/>
  <c r="DC2" i="141"/>
  <c r="DC1" i="141"/>
  <c r="A3" i="131"/>
  <c r="A1" i="131"/>
  <c r="A3" i="102"/>
  <c r="A1" i="102"/>
  <c r="A3" i="125"/>
  <c r="A1" i="125"/>
  <c r="H7" i="102"/>
  <c r="AF7" i="102"/>
  <c r="U7" i="102"/>
  <c r="AJ7" i="125"/>
  <c r="FB2" i="125"/>
  <c r="FB1" i="125"/>
</calcChain>
</file>

<file path=xl/sharedStrings.xml><?xml version="1.0" encoding="utf-8"?>
<sst xmlns="http://schemas.openxmlformats.org/spreadsheetml/2006/main" count="2903" uniqueCount="375">
  <si>
    <t>DoD</t>
  </si>
  <si>
    <t>A1</t>
  </si>
  <si>
    <t>A2</t>
  </si>
  <si>
    <t>A3</t>
  </si>
  <si>
    <t>C1</t>
  </si>
  <si>
    <t>C2</t>
  </si>
  <si>
    <t>C3</t>
  </si>
  <si>
    <t>C4</t>
  </si>
  <si>
    <t>Comp</t>
  </si>
  <si>
    <t>falls</t>
  </si>
  <si>
    <t>Deduct</t>
  </si>
  <si>
    <t>FREESTYLE</t>
  </si>
  <si>
    <t>Final Scores</t>
  </si>
  <si>
    <t>Technique</t>
  </si>
  <si>
    <t>Artistic</t>
  </si>
  <si>
    <t>Final</t>
  </si>
  <si>
    <t>Div. by</t>
  </si>
  <si>
    <t>1/2 Fl</t>
  </si>
  <si>
    <t>V'lt Off</t>
  </si>
  <si>
    <t>No&amp;Ex</t>
  </si>
  <si>
    <t>Sub-total</t>
  </si>
  <si>
    <t>Deductions</t>
  </si>
  <si>
    <t>COMPULSORIES</t>
  </si>
  <si>
    <t>FINAL</t>
  </si>
  <si>
    <t>No.</t>
  </si>
  <si>
    <t>Vaulter</t>
  </si>
  <si>
    <t>Horse</t>
  </si>
  <si>
    <t>Lunger</t>
  </si>
  <si>
    <t>Club</t>
  </si>
  <si>
    <t>V'ltOn</t>
  </si>
  <si>
    <t>Bas S</t>
  </si>
  <si>
    <t>Kneel</t>
  </si>
  <si>
    <t>Score</t>
  </si>
  <si>
    <t>Art.</t>
  </si>
  <si>
    <t>SCORE</t>
  </si>
  <si>
    <t>Place</t>
  </si>
  <si>
    <t>Perf</t>
  </si>
  <si>
    <t>Ex Sc</t>
  </si>
  <si>
    <t>Sub</t>
  </si>
  <si>
    <t>Stand</t>
  </si>
  <si>
    <t>S Bwd</t>
  </si>
  <si>
    <t>S Fwd</t>
  </si>
  <si>
    <t>Flag</t>
  </si>
  <si>
    <t>1/2 Mill</t>
  </si>
  <si>
    <t>Novice Individual</t>
  </si>
  <si>
    <t>Art</t>
  </si>
  <si>
    <t>Judge B</t>
  </si>
  <si>
    <t>Judge A</t>
  </si>
  <si>
    <t>Judge C</t>
  </si>
  <si>
    <t>Total</t>
  </si>
  <si>
    <t>Compulsory</t>
  </si>
  <si>
    <t>Freestyle</t>
  </si>
  <si>
    <t>Overall</t>
  </si>
  <si>
    <t>Class</t>
  </si>
  <si>
    <t>Tech</t>
  </si>
  <si>
    <t>Plank</t>
  </si>
  <si>
    <t>Dism't</t>
  </si>
  <si>
    <t>D'm't</t>
  </si>
  <si>
    <t>Falls</t>
  </si>
  <si>
    <t>I/S Seat</t>
  </si>
  <si>
    <t>O/S Seat</t>
  </si>
  <si>
    <t>O/S</t>
  </si>
  <si>
    <t>Judges</t>
    <phoneticPr fontId="0" type="noConversion"/>
  </si>
  <si>
    <t>Advanced Individual</t>
    <phoneticPr fontId="0" type="noConversion"/>
  </si>
  <si>
    <t>Mill</t>
    <phoneticPr fontId="0" type="noConversion"/>
  </si>
  <si>
    <t>Stand</t>
    <phoneticPr fontId="0" type="noConversion"/>
  </si>
  <si>
    <t>A</t>
  </si>
  <si>
    <t>B</t>
  </si>
  <si>
    <t>C</t>
  </si>
  <si>
    <t>Judges</t>
  </si>
  <si>
    <t>FREESTYLE ROUND 1</t>
  </si>
  <si>
    <t>FREESTYLE ROUND 2</t>
  </si>
  <si>
    <t>FREESTYLE R1</t>
  </si>
  <si>
    <t>FREESTYLE R2</t>
  </si>
  <si>
    <t>Free 1</t>
  </si>
  <si>
    <t>Free R2</t>
  </si>
  <si>
    <t>Free R1</t>
  </si>
  <si>
    <t>Compulsories</t>
  </si>
  <si>
    <t>Free 2</t>
  </si>
  <si>
    <t>Dismount</t>
  </si>
  <si>
    <t>Judge A:</t>
  </si>
  <si>
    <t>Judge B:</t>
  </si>
  <si>
    <t>Judge C:</t>
  </si>
  <si>
    <t xml:space="preserve">Class </t>
  </si>
  <si>
    <t>HORSE</t>
  </si>
  <si>
    <t>Rhythm</t>
  </si>
  <si>
    <t>Relaxation</t>
  </si>
  <si>
    <t>Connection</t>
  </si>
  <si>
    <t>Impulsion</t>
  </si>
  <si>
    <t>Straightness</t>
  </si>
  <si>
    <t>Collection</t>
  </si>
  <si>
    <t>deduct</t>
  </si>
  <si>
    <t>Freestyle Round 1</t>
  </si>
  <si>
    <t>Freestyle Round 2</t>
  </si>
  <si>
    <t>1/2 Flag</t>
  </si>
  <si>
    <t>Seat In</t>
  </si>
  <si>
    <t>Seat Out</t>
  </si>
  <si>
    <t>Vlt Off</t>
  </si>
  <si>
    <t>Sw Fwd</t>
  </si>
  <si>
    <t>Sw Bwd</t>
  </si>
  <si>
    <t>Intermediate</t>
  </si>
  <si>
    <t>Judge D</t>
  </si>
  <si>
    <t>D</t>
  </si>
  <si>
    <t>Lungers Master - Walk</t>
  </si>
  <si>
    <t>Lungers Master - Canter</t>
  </si>
  <si>
    <t>Class 11</t>
  </si>
  <si>
    <t>PDD Walk (A)</t>
  </si>
  <si>
    <t>SQUAD - BARREL</t>
  </si>
  <si>
    <t xml:space="preserve">Preliminary </t>
  </si>
  <si>
    <t>7C</t>
  </si>
  <si>
    <t>7F</t>
  </si>
  <si>
    <t>Class 8W</t>
  </si>
  <si>
    <t>R</t>
  </si>
  <si>
    <t>R1</t>
  </si>
  <si>
    <t>Central West</t>
  </si>
  <si>
    <t>Team</t>
  </si>
  <si>
    <t xml:space="preserve">Intro Individual Compulsories </t>
  </si>
  <si>
    <t>Team Name</t>
  </si>
  <si>
    <t>COH</t>
  </si>
  <si>
    <t xml:space="preserve">PreNovice </t>
  </si>
  <si>
    <t>Maddison Fuentes</t>
  </si>
  <si>
    <t>Alexis Fuentes</t>
  </si>
  <si>
    <t>Chloe Mcmurray</t>
  </si>
  <si>
    <t>Ella Dufty-noffke</t>
  </si>
  <si>
    <t>NEqC</t>
  </si>
  <si>
    <t>Megan Couzins</t>
  </si>
  <si>
    <t>Trista Mitchell</t>
  </si>
  <si>
    <t>Lauren Ford</t>
  </si>
  <si>
    <t>Nicole Collett</t>
  </si>
  <si>
    <t>Equiste</t>
  </si>
  <si>
    <t>Arabella Read</t>
  </si>
  <si>
    <t>Willow Vitu</t>
  </si>
  <si>
    <t>HVVT</t>
  </si>
  <si>
    <t>Bronagh Miskelly</t>
  </si>
  <si>
    <t>Erin Ryan</t>
  </si>
  <si>
    <t>Noelene Davis</t>
  </si>
  <si>
    <t>Tegan Davis</t>
  </si>
  <si>
    <t>Tigerlily Jakeman</t>
  </si>
  <si>
    <t>Independent</t>
  </si>
  <si>
    <t>Nexus</t>
  </si>
  <si>
    <t>SVG</t>
  </si>
  <si>
    <t>Holly Kirkham</t>
  </si>
  <si>
    <t>Tess Coleman</t>
  </si>
  <si>
    <t>Ceridwen Fenemore</t>
  </si>
  <si>
    <t>Aoife Miskelly</t>
  </si>
  <si>
    <t>Christine Lawrence</t>
  </si>
  <si>
    <t>Antonia Grech</t>
  </si>
  <si>
    <t>PDD Intermediate</t>
  </si>
  <si>
    <t>Grace Sandlin</t>
  </si>
  <si>
    <t>Kai Jakeman</t>
  </si>
  <si>
    <t>Mackenzie Duncan</t>
  </si>
  <si>
    <t>Kallie Hasselmann</t>
  </si>
  <si>
    <t>Putty Valley</t>
  </si>
  <si>
    <t>Ella Cranfield</t>
  </si>
  <si>
    <t>JNE Stables</t>
  </si>
  <si>
    <t>Riley Dewall</t>
  </si>
  <si>
    <t>Holly Maher</t>
  </si>
  <si>
    <t>Millie Roach</t>
  </si>
  <si>
    <t>Oenone De ligt</t>
  </si>
  <si>
    <t>Megan Nicholson</t>
  </si>
  <si>
    <t>Tasha Mckiernan</t>
  </si>
  <si>
    <t>Alyssa Cepak</t>
  </si>
  <si>
    <t>Wellington Park</t>
  </si>
  <si>
    <t>Emelia Griffiths</t>
  </si>
  <si>
    <t>Lila Walls</t>
  </si>
  <si>
    <t>Layla Kropp</t>
  </si>
  <si>
    <t>Lily Steinman</t>
  </si>
  <si>
    <t>Marlia Stewart</t>
  </si>
  <si>
    <t>Stella Weston</t>
  </si>
  <si>
    <t>Unstoppables</t>
  </si>
  <si>
    <t>Natalia Musumeci</t>
  </si>
  <si>
    <t>Charlotte Clay</t>
  </si>
  <si>
    <t>Lilly Rogers</t>
  </si>
  <si>
    <t>Ruby Jackson</t>
  </si>
  <si>
    <t>Cora Hoogesteger</t>
  </si>
  <si>
    <t>Charlise Will</t>
  </si>
  <si>
    <t>Audrey Stirzaker</t>
  </si>
  <si>
    <t>Hallie Ashton</t>
  </si>
  <si>
    <t>Ruby Ashton</t>
  </si>
  <si>
    <t>Isabella Arranz</t>
  </si>
  <si>
    <t>Zaria Kent</t>
  </si>
  <si>
    <t>Charlotte Collins</t>
  </si>
  <si>
    <t>Kyesha Andrews</t>
  </si>
  <si>
    <t>Harlow Connor</t>
  </si>
  <si>
    <t>Nikki Connor</t>
  </si>
  <si>
    <t>Elyse Macdonald</t>
  </si>
  <si>
    <t>Ceren Akbuz</t>
  </si>
  <si>
    <t>Hayley Lewis</t>
  </si>
  <si>
    <t>SQ Preliminary  Compulsories</t>
  </si>
  <si>
    <t>SQ Intermediate Compulsories</t>
  </si>
  <si>
    <t>SQ Novice Compulsories</t>
  </si>
  <si>
    <t>Hannah Shaw</t>
  </si>
  <si>
    <t>Lillian Dugan-shaw</t>
  </si>
  <si>
    <t>Maddison Kearney</t>
  </si>
  <si>
    <t>Miranda Kearney</t>
  </si>
  <si>
    <t>Taylor Kearney</t>
  </si>
  <si>
    <t xml:space="preserve">Intro Individual Freestyle </t>
  </si>
  <si>
    <t>OVERALL</t>
  </si>
  <si>
    <t>Club/Team</t>
  </si>
  <si>
    <t>SQ Preliminary Freestyle</t>
  </si>
  <si>
    <t>Capriole</t>
  </si>
  <si>
    <t>Breathe</t>
  </si>
  <si>
    <t>HC</t>
  </si>
  <si>
    <t>PDD Walk (B)</t>
  </si>
  <si>
    <t>Julie Kirpichnikov</t>
  </si>
  <si>
    <t>Robyn Bruderer</t>
  </si>
  <si>
    <t>Judge D:</t>
  </si>
  <si>
    <t>D.</t>
  </si>
  <si>
    <t>Willingness</t>
  </si>
  <si>
    <t>Balance in Tempo</t>
  </si>
  <si>
    <t>Balance in circling</t>
  </si>
  <si>
    <t>Free</t>
  </si>
  <si>
    <t>Vaulting NSW State Championships 2024</t>
  </si>
  <si>
    <t>7th to 9th June 2024</t>
  </si>
  <si>
    <t>Poppy Loveland</t>
  </si>
  <si>
    <t>Isla Mcgregor</t>
  </si>
  <si>
    <t>Eloise Tate</t>
  </si>
  <si>
    <t>IND  Barrel Open/Advanced/Intermediate</t>
  </si>
  <si>
    <t>IND  Barrel Novice/PreNovice</t>
  </si>
  <si>
    <t>Sofia Leonard</t>
  </si>
  <si>
    <t>ARC Vaulters</t>
  </si>
  <si>
    <t>PDD  Barrel Open/Advanced/Intermediate</t>
  </si>
  <si>
    <t>Ella Darmanin</t>
  </si>
  <si>
    <t>The Ranch Vaulters</t>
  </si>
  <si>
    <t>Puttty Valley</t>
  </si>
  <si>
    <t>PDD  Barrel Novice/PreNovice</t>
  </si>
  <si>
    <t>Judges</t>
    <phoneticPr fontId="21" type="noConversion"/>
  </si>
  <si>
    <t>TECH TEST</t>
  </si>
  <si>
    <t>Individual Open</t>
  </si>
  <si>
    <t>Tech Test</t>
  </si>
  <si>
    <t>Class 1</t>
  </si>
  <si>
    <t>COMP</t>
  </si>
  <si>
    <t>TECH</t>
  </si>
  <si>
    <t>Timing/</t>
  </si>
  <si>
    <t>TEST</t>
  </si>
  <si>
    <t>Mill</t>
    <phoneticPr fontId="21" type="noConversion"/>
  </si>
  <si>
    <t>Stand</t>
    <phoneticPr fontId="21" type="noConversion"/>
  </si>
  <si>
    <t>Flank1</t>
    <phoneticPr fontId="21" type="noConversion"/>
  </si>
  <si>
    <t>Flank2</t>
    <phoneticPr fontId="21" type="noConversion"/>
  </si>
  <si>
    <t>Jump F</t>
  </si>
  <si>
    <t>Coord</t>
  </si>
  <si>
    <t>S/ness</t>
  </si>
  <si>
    <t>Balance</t>
  </si>
  <si>
    <t>Strength</t>
  </si>
  <si>
    <t>A5</t>
  </si>
  <si>
    <t>Ded</t>
  </si>
  <si>
    <t>Swing</t>
  </si>
  <si>
    <t>Saulo</t>
  </si>
  <si>
    <t>Eliza Wark-Chapman</t>
  </si>
  <si>
    <t>Sydney Vaulting Group</t>
  </si>
  <si>
    <t>Ginger Kennett</t>
  </si>
  <si>
    <t>Furst Maximus</t>
  </si>
  <si>
    <t>Georgie Kennett</t>
  </si>
  <si>
    <t>Kymlin Park Troy</t>
  </si>
  <si>
    <t>Janine Darmanin</t>
  </si>
  <si>
    <t>JNE Stables Stables</t>
  </si>
  <si>
    <t xml:space="preserve">Irish Slipper </t>
  </si>
  <si>
    <t>Springtime Park Rustic Stomp</t>
  </si>
  <si>
    <t xml:space="preserve"> Gina Sykes</t>
  </si>
  <si>
    <t>Central West Vaulters</t>
  </si>
  <si>
    <t>Le Grande Eli</t>
  </si>
  <si>
    <t>Karen Ford</t>
  </si>
  <si>
    <t>Ivy  Sykes</t>
  </si>
  <si>
    <t>Baiberraley Rules</t>
  </si>
  <si>
    <t>Karen Mitchell</t>
  </si>
  <si>
    <t>Nicki Coleman</t>
  </si>
  <si>
    <t>Gina Sykes</t>
  </si>
  <si>
    <t>Class 2A</t>
  </si>
  <si>
    <t>Individual Modified Tech Test</t>
  </si>
  <si>
    <t>Benbaloo</t>
  </si>
  <si>
    <t>Sharna KIrkham</t>
  </si>
  <si>
    <t xml:space="preserve">Hunter Valley Vaulting Team </t>
  </si>
  <si>
    <t>Elyse Boorman</t>
  </si>
  <si>
    <t>Kaleelah</t>
  </si>
  <si>
    <t>Tristyn Lowe</t>
  </si>
  <si>
    <t>Isn't It Ironic</t>
  </si>
  <si>
    <t>Tara McKiernan</t>
  </si>
  <si>
    <t xml:space="preserve">Isn’t it Eronic </t>
  </si>
  <si>
    <t xml:space="preserve">SP Black Edition </t>
  </si>
  <si>
    <t>Nareeb Nareeb I’m Brash</t>
  </si>
  <si>
    <t xml:space="preserve">Widgee Total Contender </t>
  </si>
  <si>
    <t>Gillian Burns</t>
  </si>
  <si>
    <t>Abbiegrace Searle</t>
  </si>
  <si>
    <t>Widgee Total Contender</t>
  </si>
  <si>
    <t>Class 6A</t>
  </si>
  <si>
    <t xml:space="preserve">Donati 3 </t>
  </si>
  <si>
    <t>HC        59</t>
  </si>
  <si>
    <t>Putty Valley Georgia</t>
  </si>
  <si>
    <t>Catrina Cruickshank</t>
  </si>
  <si>
    <t xml:space="preserve">Le Grande Eli </t>
  </si>
  <si>
    <t>Bathurst &amp; Dist</t>
  </si>
  <si>
    <t>Tuffrock Cruise</t>
  </si>
  <si>
    <t>18C</t>
  </si>
  <si>
    <t>Isabelle Ford</t>
  </si>
  <si>
    <t>Summer Allen</t>
  </si>
  <si>
    <t>Kalista Kaden</t>
  </si>
  <si>
    <t>Rebecca Buckley</t>
  </si>
  <si>
    <t>12C</t>
  </si>
  <si>
    <t xml:space="preserve">Bathurst &amp; District </t>
  </si>
  <si>
    <t>IND  Barrel Intro</t>
  </si>
  <si>
    <t>IND  Barrel Prelim A</t>
  </si>
  <si>
    <t>IND  Barrel Prelim B</t>
  </si>
  <si>
    <t>PDD  Barrel Intro</t>
  </si>
  <si>
    <t>PDD  Barrel Prelim A</t>
  </si>
  <si>
    <t>PDD  Barrel Prelim B</t>
  </si>
  <si>
    <t>Class 6B</t>
  </si>
  <si>
    <t>HC     6</t>
  </si>
  <si>
    <t xml:space="preserve">J Adore </t>
  </si>
  <si>
    <t xml:space="preserve">Jeremiah st. Clair </t>
  </si>
  <si>
    <t xml:space="preserve">TE Monee Seeker </t>
  </si>
  <si>
    <t xml:space="preserve">HC   60     </t>
  </si>
  <si>
    <t>Stephanie Dore</t>
  </si>
  <si>
    <t xml:space="preserve">HC  77     </t>
  </si>
  <si>
    <t xml:space="preserve">Springtime Park Rustic Stomp </t>
  </si>
  <si>
    <t>Breathe - Capriole</t>
  </si>
  <si>
    <t>Equste</t>
  </si>
  <si>
    <t xml:space="preserve">Saulo </t>
  </si>
  <si>
    <t>Janet Leadbeater</t>
  </si>
  <si>
    <t>Nina Fritzell</t>
  </si>
  <si>
    <t xml:space="preserve">Overall </t>
  </si>
  <si>
    <t>Sharna Kirkham</t>
  </si>
  <si>
    <t>SQ Intermediate Free</t>
  </si>
  <si>
    <t>18F</t>
  </si>
  <si>
    <t>SD Vaulting</t>
  </si>
  <si>
    <t>Equsite</t>
  </si>
  <si>
    <t>Barbies</t>
  </si>
  <si>
    <t>ARC Angels</t>
  </si>
  <si>
    <t>Hunter Valley Ben</t>
  </si>
  <si>
    <t>Hunter Valley Cruise</t>
  </si>
  <si>
    <t>Emily Arthur</t>
  </si>
  <si>
    <t>Jamie Haste</t>
  </si>
  <si>
    <t>Emily Leadbeater</t>
  </si>
  <si>
    <t>SCR</t>
  </si>
  <si>
    <t>Kerrabee Montikarlo</t>
  </si>
  <si>
    <t xml:space="preserve">HC  56   </t>
  </si>
  <si>
    <t>HC  48</t>
  </si>
  <si>
    <t>HC        66</t>
  </si>
  <si>
    <t>T1</t>
  </si>
  <si>
    <t>T2</t>
  </si>
  <si>
    <t>T3</t>
  </si>
  <si>
    <t>S1</t>
  </si>
  <si>
    <t>S2</t>
  </si>
  <si>
    <t>S3</t>
  </si>
  <si>
    <t>S4</t>
  </si>
  <si>
    <t>S5</t>
  </si>
  <si>
    <t>S6</t>
  </si>
  <si>
    <t>SDV</t>
  </si>
  <si>
    <t>BaDV</t>
  </si>
  <si>
    <r>
      <t>VAULTER AWARDS</t>
    </r>
    <r>
      <rPr>
        <sz val="22.5"/>
        <rFont val="Arial"/>
        <family val="2"/>
      </rPr>
      <t>:</t>
    </r>
  </si>
  <si>
    <t>Individual Awards:</t>
  </si>
  <si>
    <t>AWD</t>
  </si>
  <si>
    <t>Pas De Deux Award:</t>
  </si>
  <si>
    <t>Squad Award:</t>
  </si>
  <si>
    <t>HORSE &amp; LUNGER COMBINATION AWARDS</t>
  </si>
  <si>
    <t>Best Individual Vaulting Horse &amp; Lunger Combination of the Championships</t>
  </si>
  <si>
    <t>Best NSW Pdd Horse &amp; Lunger Combination of the Championships:</t>
  </si>
  <si>
    <t>Best Squad Horse &amp; Lunger Combination of the Championships:</t>
  </si>
  <si>
    <r>
      <t>·</t>
    </r>
    <r>
      <rPr>
        <sz val="7"/>
        <rFont val="Times New Roman"/>
        <family val="1"/>
      </rPr>
      <t xml:space="preserve">       </t>
    </r>
  </si>
  <si>
    <r>
      <t>·</t>
    </r>
    <r>
      <rPr>
        <sz val="14"/>
        <rFont val="Times New Roman"/>
        <family val="1"/>
      </rPr>
      <t>       </t>
    </r>
  </si>
  <si>
    <t>Isn't It Eronic</t>
  </si>
  <si>
    <t>Isn't It Eronic/Tara McKiernan</t>
  </si>
  <si>
    <t>Bronagh Miskelly &amp; Erin Ryan - SVG</t>
  </si>
  <si>
    <t>Riley Newall</t>
  </si>
  <si>
    <r>
      <t>*</t>
    </r>
    <r>
      <rPr>
        <sz val="14.5"/>
        <rFont val="Arial"/>
        <family val="2"/>
      </rPr>
      <t xml:space="preserve"> Under 13 years </t>
    </r>
  </si>
  <si>
    <r>
      <t>*</t>
    </r>
    <r>
      <rPr>
        <sz val="14.5"/>
        <rFont val="Arial"/>
        <family val="2"/>
      </rPr>
      <t xml:space="preserve"> 13 years to 17 years </t>
    </r>
  </si>
  <si>
    <t xml:space="preserve">* 18 years and over </t>
  </si>
  <si>
    <r>
      <t>·</t>
    </r>
    <r>
      <rPr>
        <sz val="14.5"/>
        <rFont val="Arial"/>
        <family val="2"/>
      </rPr>
      <t xml:space="preserve"> 18 years and over </t>
    </r>
  </si>
  <si>
    <r>
      <t>·</t>
    </r>
    <r>
      <rPr>
        <sz val="14.5"/>
        <rFont val="Arial"/>
        <family val="2"/>
      </rPr>
      <t xml:space="preserve"> Under 13 years </t>
    </r>
  </si>
  <si>
    <r>
      <t>·</t>
    </r>
    <r>
      <rPr>
        <sz val="14.5"/>
        <rFont val="Arial"/>
        <family val="2"/>
      </rPr>
      <t xml:space="preserve"> 13 years to 17 years </t>
    </r>
  </si>
  <si>
    <t>Nil entries</t>
  </si>
  <si>
    <t>Tuffrock Cruise/Sharna Kirkham</t>
  </si>
  <si>
    <t>Hunter Valley Vaulting Team</t>
  </si>
  <si>
    <t xml:space="preserve">Ginger Kennett </t>
  </si>
  <si>
    <t>Juan Cardaci</t>
  </si>
  <si>
    <t>Springtime Park Rustic Stomp/Gina Sykes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</si>
</sst>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\-mmm\-yy;@"/>
    <numFmt numFmtId="165" formatCode="[$-409]h:mm:ss\ AM/PM;@"/>
    <numFmt numFmtId="166" formatCode="0.0"/>
    <numFmt numFmtId="167" formatCode="0.000"/>
    <numFmt numFmtId="168" formatCode="0.0000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trike/>
      <sz val="10"/>
      <color theme="1"/>
      <name val="Arial"/>
      <family val="2"/>
    </font>
    <font>
      <strike/>
      <sz val="11"/>
      <color indexed="8"/>
      <name val="Calibri"/>
      <family val="2"/>
    </font>
    <font>
      <strike/>
      <sz val="11"/>
      <name val="Calibri"/>
      <family val="2"/>
      <scheme val="minor"/>
    </font>
    <font>
      <strike/>
      <sz val="11"/>
      <name val="Calibri"/>
      <family val="2"/>
    </font>
    <font>
      <b/>
      <strike/>
      <sz val="1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trike/>
      <sz val="10"/>
      <name val="Arial"/>
      <family val="2"/>
    </font>
    <font>
      <sz val="17.5"/>
      <name val="Arial"/>
      <family val="2"/>
    </font>
    <font>
      <sz val="22.5"/>
      <name val="Arial"/>
      <family val="2"/>
    </font>
    <font>
      <sz val="14.5"/>
      <name val="Arial"/>
      <family val="2"/>
    </font>
    <font>
      <sz val="14.5"/>
      <name val="Symbol"/>
      <family val="1"/>
      <charset val="2"/>
    </font>
    <font>
      <sz val="14"/>
      <color theme="1"/>
      <name val="Arial"/>
      <family val="2"/>
    </font>
    <font>
      <sz val="7"/>
      <name val="Times New Roman"/>
      <family val="1"/>
    </font>
    <font>
      <sz val="11"/>
      <color rgb="FF000000"/>
      <name val="Calibri"/>
      <family val="2"/>
    </font>
    <font>
      <sz val="14"/>
      <name val="Symbol"/>
      <family val="1"/>
      <charset val="2"/>
    </font>
    <font>
      <sz val="14"/>
      <name val="Times New Roman"/>
      <family val="1"/>
    </font>
    <font>
      <b/>
      <strike/>
      <sz val="11"/>
      <name val="Calibri"/>
      <family val="2"/>
    </font>
    <font>
      <b/>
      <sz val="14"/>
      <name val="Arial"/>
      <family val="2"/>
    </font>
    <font>
      <b/>
      <sz val="14.5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33CC3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4">
    <xf numFmtId="0" fontId="0" fillId="0" borderId="0"/>
    <xf numFmtId="0" fontId="30" fillId="0" borderId="0"/>
    <xf numFmtId="0" fontId="28" fillId="0" borderId="0"/>
    <xf numFmtId="0" fontId="28" fillId="0" borderId="0"/>
    <xf numFmtId="0" fontId="26" fillId="0" borderId="0"/>
    <xf numFmtId="0" fontId="34" fillId="0" borderId="0"/>
    <xf numFmtId="0" fontId="25" fillId="0" borderId="0"/>
    <xf numFmtId="0" fontId="38" fillId="0" borderId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43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9" borderId="7" applyNumberFormat="0" applyAlignment="0" applyProtection="0"/>
    <xf numFmtId="0" fontId="51" fillId="20" borderId="8" applyNumberFormat="0" applyAlignment="0" applyProtection="0"/>
    <xf numFmtId="0" fontId="52" fillId="20" borderId="7" applyNumberFormat="0" applyAlignment="0" applyProtection="0"/>
    <xf numFmtId="0" fontId="53" fillId="0" borderId="9" applyNumberFormat="0" applyFill="0" applyAlignment="0" applyProtection="0"/>
    <xf numFmtId="0" fontId="54" fillId="21" borderId="10" applyNumberFormat="0" applyAlignment="0" applyProtection="0"/>
    <xf numFmtId="0" fontId="3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56" fillId="23" borderId="0" applyNumberFormat="0" applyBorder="0" applyAlignment="0" applyProtection="0"/>
    <xf numFmtId="0" fontId="12" fillId="24" borderId="0" applyNumberFormat="0" applyBorder="0" applyAlignment="0" applyProtection="0"/>
    <xf numFmtId="0" fontId="56" fillId="26" borderId="0" applyNumberFormat="0" applyBorder="0" applyAlignment="0" applyProtection="0"/>
    <xf numFmtId="0" fontId="12" fillId="27" borderId="0" applyNumberFormat="0" applyBorder="0" applyAlignment="0" applyProtection="0"/>
    <xf numFmtId="0" fontId="56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56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56" fillId="36" borderId="0" applyNumberFormat="0" applyBorder="0" applyAlignment="0" applyProtection="0"/>
    <xf numFmtId="0" fontId="12" fillId="37" borderId="0" applyNumberFormat="0" applyBorder="0" applyAlignment="0" applyProtection="0"/>
    <xf numFmtId="0" fontId="56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0" borderId="0"/>
    <xf numFmtId="0" fontId="57" fillId="0" borderId="0" applyNumberFormat="0" applyFill="0" applyBorder="0" applyAlignment="0" applyProtection="0"/>
    <xf numFmtId="0" fontId="58" fillId="18" borderId="0" applyNumberFormat="0" applyBorder="0" applyAlignment="0" applyProtection="0"/>
    <xf numFmtId="0" fontId="12" fillId="22" borderId="11" applyNumberFormat="0" applyFont="0" applyAlignment="0" applyProtection="0"/>
    <xf numFmtId="0" fontId="12" fillId="9" borderId="0" applyNumberFormat="0" applyBorder="0" applyAlignment="0" applyProtection="0"/>
    <xf numFmtId="0" fontId="56" fillId="25" borderId="0" applyNumberFormat="0" applyBorder="0" applyAlignment="0" applyProtection="0"/>
    <xf numFmtId="0" fontId="12" fillId="12" borderId="0" applyNumberFormat="0" applyBorder="0" applyAlignment="0" applyProtection="0"/>
    <xf numFmtId="0" fontId="56" fillId="28" borderId="0" applyNumberFormat="0" applyBorder="0" applyAlignment="0" applyProtection="0"/>
    <xf numFmtId="0" fontId="56" fillId="10" borderId="0" applyNumberFormat="0" applyBorder="0" applyAlignment="0" applyProtection="0"/>
    <xf numFmtId="0" fontId="56" fillId="35" borderId="0" applyNumberFormat="0" applyBorder="0" applyAlignment="0" applyProtection="0"/>
    <xf numFmtId="0" fontId="12" fillId="11" borderId="0" applyNumberFormat="0" applyBorder="0" applyAlignment="0" applyProtection="0"/>
    <xf numFmtId="0" fontId="56" fillId="38" borderId="0" applyNumberFormat="0" applyBorder="0" applyAlignment="0" applyProtection="0"/>
    <xf numFmtId="0" fontId="56" fillId="13" borderId="0" applyNumberFormat="0" applyBorder="0" applyAlignment="0" applyProtection="0"/>
    <xf numFmtId="0" fontId="11" fillId="0" borderId="0"/>
    <xf numFmtId="0" fontId="11" fillId="22" borderId="11" applyNumberFormat="0" applyFont="0" applyAlignment="0" applyProtection="0"/>
    <xf numFmtId="0" fontId="11" fillId="24" borderId="0" applyNumberFormat="0" applyBorder="0" applyAlignment="0" applyProtection="0"/>
    <xf numFmtId="0" fontId="11" fillId="9" borderId="0" applyNumberFormat="0" applyBorder="0" applyAlignment="0" applyProtection="0"/>
    <xf numFmtId="0" fontId="11" fillId="27" borderId="0" applyNumberFormat="0" applyBorder="0" applyAlignment="0" applyProtection="0"/>
    <xf numFmtId="0" fontId="11" fillId="12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11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5" borderId="0" applyNumberFormat="0" applyBorder="0" applyAlignment="0" applyProtection="0"/>
    <xf numFmtId="0" fontId="9" fillId="11" borderId="0" applyNumberFormat="0" applyBorder="0" applyAlignment="0" applyProtection="0"/>
    <xf numFmtId="0" fontId="9" fillId="38" borderId="0" applyNumberFormat="0" applyBorder="0" applyAlignment="0" applyProtection="0"/>
    <xf numFmtId="0" fontId="9" fillId="0" borderId="0"/>
    <xf numFmtId="0" fontId="9" fillId="0" borderId="0"/>
    <xf numFmtId="0" fontId="30" fillId="0" borderId="0"/>
    <xf numFmtId="0" fontId="9" fillId="0" borderId="0"/>
    <xf numFmtId="0" fontId="28" fillId="0" borderId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4" borderId="0" applyNumberFormat="0" applyBorder="0" applyAlignment="0" applyProtection="0"/>
    <xf numFmtId="0" fontId="9" fillId="0" borderId="0"/>
    <xf numFmtId="0" fontId="9" fillId="0" borderId="0"/>
    <xf numFmtId="0" fontId="9" fillId="22" borderId="11" applyNumberFormat="0" applyFont="0" applyAlignment="0" applyProtection="0"/>
    <xf numFmtId="0" fontId="9" fillId="24" borderId="0" applyNumberFormat="0" applyBorder="0" applyAlignment="0" applyProtection="0"/>
    <xf numFmtId="0" fontId="9" fillId="9" borderId="0" applyNumberFormat="0" applyBorder="0" applyAlignment="0" applyProtection="0"/>
    <xf numFmtId="0" fontId="9" fillId="27" borderId="0" applyNumberFormat="0" applyBorder="0" applyAlignment="0" applyProtection="0"/>
    <xf numFmtId="0" fontId="9" fillId="12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0" borderId="0"/>
    <xf numFmtId="0" fontId="8" fillId="22" borderId="11" applyNumberFormat="0" applyFont="0" applyAlignment="0" applyProtection="0"/>
    <xf numFmtId="0" fontId="8" fillId="24" borderId="0" applyNumberFormat="0" applyBorder="0" applyAlignment="0" applyProtection="0"/>
    <xf numFmtId="0" fontId="8" fillId="9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12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11" borderId="0" applyNumberFormat="0" applyBorder="0" applyAlignment="0" applyProtection="0"/>
    <xf numFmtId="0" fontId="8" fillId="38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" fillId="12" borderId="0" applyNumberFormat="0" applyBorder="0" applyAlignment="0" applyProtection="0"/>
    <xf numFmtId="0" fontId="1" fillId="0" borderId="0"/>
    <xf numFmtId="0" fontId="1" fillId="22" borderId="11" applyNumberFormat="0" applyFont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13" borderId="0" applyNumberFormat="0" applyBorder="0" applyAlignment="0" applyProtection="0"/>
  </cellStyleXfs>
  <cellXfs count="609">
    <xf numFmtId="0" fontId="0" fillId="0" borderId="0" xfId="0"/>
    <xf numFmtId="0" fontId="36" fillId="0" borderId="0" xfId="0" applyFont="1"/>
    <xf numFmtId="0" fontId="3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6" fillId="0" borderId="0" xfId="0" applyFont="1" applyProtection="1">
      <protection locked="0"/>
    </xf>
    <xf numFmtId="164" fontId="29" fillId="0" borderId="0" xfId="0" applyNumberFormat="1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165" fontId="29" fillId="0" borderId="0" xfId="0" applyNumberFormat="1" applyFont="1" applyAlignment="1" applyProtection="1">
      <alignment horizontal="right"/>
      <protection locked="0"/>
    </xf>
    <xf numFmtId="0" fontId="40" fillId="0" borderId="0" xfId="9" applyFont="1" applyFill="1" applyProtection="1">
      <protection locked="0"/>
    </xf>
    <xf numFmtId="0" fontId="40" fillId="0" borderId="0" xfId="8" applyFont="1" applyFill="1" applyProtection="1">
      <protection locked="0"/>
    </xf>
    <xf numFmtId="0" fontId="40" fillId="10" borderId="0" xfId="9" applyFont="1" applyProtection="1">
      <protection locked="0"/>
    </xf>
    <xf numFmtId="0" fontId="40" fillId="9" borderId="0" xfId="8" applyFont="1" applyProtection="1">
      <protection locked="0"/>
    </xf>
    <xf numFmtId="0" fontId="29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166" fontId="33" fillId="5" borderId="0" xfId="0" applyNumberFormat="1" applyFont="1" applyFill="1" applyProtection="1">
      <protection locked="0"/>
    </xf>
    <xf numFmtId="166" fontId="29" fillId="5" borderId="0" xfId="0" applyNumberFormat="1" applyFont="1" applyFill="1" applyProtection="1">
      <protection locked="0"/>
    </xf>
    <xf numFmtId="167" fontId="29" fillId="0" borderId="0" xfId="0" applyNumberFormat="1" applyFont="1"/>
    <xf numFmtId="166" fontId="29" fillId="0" borderId="0" xfId="0" applyNumberFormat="1" applyFont="1"/>
    <xf numFmtId="166" fontId="29" fillId="4" borderId="0" xfId="0" applyNumberFormat="1" applyFont="1" applyFill="1"/>
    <xf numFmtId="167" fontId="29" fillId="0" borderId="0" xfId="0" applyNumberFormat="1" applyFont="1" applyAlignment="1">
      <alignment horizontal="left"/>
    </xf>
    <xf numFmtId="166" fontId="29" fillId="0" borderId="0" xfId="0" applyNumberFormat="1" applyFont="1" applyAlignment="1">
      <alignment horizontal="left"/>
    </xf>
    <xf numFmtId="167" fontId="31" fillId="0" borderId="0" xfId="0" applyNumberFormat="1" applyFont="1" applyAlignment="1">
      <alignment horizontal="left"/>
    </xf>
    <xf numFmtId="0" fontId="29" fillId="4" borderId="0" xfId="0" applyFont="1" applyFill="1"/>
    <xf numFmtId="0" fontId="32" fillId="0" borderId="0" xfId="0" applyFont="1" applyProtection="1">
      <protection locked="0"/>
    </xf>
    <xf numFmtId="0" fontId="29" fillId="4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7" fillId="0" borderId="0" xfId="3" applyFont="1" applyProtection="1">
      <protection locked="0"/>
    </xf>
    <xf numFmtId="167" fontId="36" fillId="0" borderId="0" xfId="0" applyNumberFormat="1" applyFont="1"/>
    <xf numFmtId="15" fontId="35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>
      <alignment horizontal="left"/>
    </xf>
    <xf numFmtId="0" fontId="29" fillId="2" borderId="0" xfId="0" applyFont="1" applyFill="1" applyAlignment="1" applyProtection="1">
      <alignment horizontal="center"/>
      <protection locked="0"/>
    </xf>
    <xf numFmtId="0" fontId="29" fillId="2" borderId="0" xfId="0" applyFont="1" applyFill="1"/>
    <xf numFmtId="0" fontId="31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164" fontId="36" fillId="0" borderId="0" xfId="0" applyNumberFormat="1" applyFont="1" applyAlignment="1" applyProtection="1">
      <alignment horizontal="right"/>
      <protection locked="0"/>
    </xf>
    <xf numFmtId="165" fontId="36" fillId="0" borderId="0" xfId="0" applyNumberFormat="1" applyFont="1" applyAlignment="1" applyProtection="1">
      <alignment horizontal="right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6" fillId="4" borderId="1" xfId="0" applyFont="1" applyFill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/>
      <protection locked="0"/>
    </xf>
    <xf numFmtId="0" fontId="36" fillId="4" borderId="0" xfId="0" applyFont="1" applyFill="1" applyAlignment="1" applyProtection="1">
      <alignment horizontal="center" vertical="center"/>
      <protection locked="0"/>
    </xf>
    <xf numFmtId="0" fontId="36" fillId="4" borderId="0" xfId="0" applyFont="1" applyFill="1" applyProtection="1">
      <protection locked="0"/>
    </xf>
    <xf numFmtId="166" fontId="36" fillId="4" borderId="0" xfId="0" applyNumberFormat="1" applyFont="1" applyFill="1" applyProtection="1">
      <protection locked="0"/>
    </xf>
    <xf numFmtId="0" fontId="36" fillId="4" borderId="0" xfId="0" applyFont="1" applyFill="1"/>
    <xf numFmtId="0" fontId="37" fillId="0" borderId="0" xfId="0" applyFont="1" applyAlignment="1" applyProtection="1">
      <alignment horizontal="center" vertical="center"/>
      <protection locked="0"/>
    </xf>
    <xf numFmtId="0" fontId="35" fillId="0" borderId="0" xfId="10" applyFont="1" applyProtection="1">
      <protection locked="0"/>
    </xf>
    <xf numFmtId="0" fontId="29" fillId="0" borderId="0" xfId="10" applyFont="1" applyProtection="1">
      <protection locked="0"/>
    </xf>
    <xf numFmtId="0" fontId="36" fillId="0" borderId="0" xfId="10" applyFont="1" applyProtection="1">
      <protection locked="0"/>
    </xf>
    <xf numFmtId="164" fontId="29" fillId="0" borderId="0" xfId="10" applyNumberFormat="1" applyFont="1" applyAlignment="1" applyProtection="1">
      <alignment horizontal="right"/>
      <protection locked="0"/>
    </xf>
    <xf numFmtId="0" fontId="32" fillId="0" borderId="0" xfId="10" applyFont="1" applyProtection="1">
      <protection locked="0"/>
    </xf>
    <xf numFmtId="165" fontId="29" fillId="0" borderId="0" xfId="10" applyNumberFormat="1" applyFont="1" applyAlignment="1" applyProtection="1">
      <alignment horizontal="right"/>
      <protection locked="0"/>
    </xf>
    <xf numFmtId="0" fontId="40" fillId="0" borderId="0" xfId="11" applyFont="1" applyFill="1" applyProtection="1">
      <protection locked="0"/>
    </xf>
    <xf numFmtId="0" fontId="40" fillId="0" borderId="0" xfId="12" applyFont="1" applyFill="1" applyProtection="1">
      <protection locked="0"/>
    </xf>
    <xf numFmtId="15" fontId="35" fillId="0" borderId="0" xfId="10" applyNumberFormat="1" applyFont="1" applyAlignment="1" applyProtection="1">
      <alignment horizontal="right"/>
      <protection locked="0"/>
    </xf>
    <xf numFmtId="0" fontId="23" fillId="0" borderId="0" xfId="10" applyAlignment="1" applyProtection="1">
      <alignment horizontal="right"/>
      <protection locked="0"/>
    </xf>
    <xf numFmtId="0" fontId="40" fillId="9" borderId="0" xfId="11" applyFont="1" applyProtection="1">
      <protection locked="0"/>
    </xf>
    <xf numFmtId="0" fontId="31" fillId="0" borderId="0" xfId="10" applyFont="1" applyProtection="1">
      <protection locked="0"/>
    </xf>
    <xf numFmtId="0" fontId="32" fillId="0" borderId="0" xfId="10" applyFont="1" applyAlignment="1" applyProtection="1">
      <alignment horizontal="left"/>
      <protection locked="0"/>
    </xf>
    <xf numFmtId="0" fontId="29" fillId="0" borderId="0" xfId="10" applyFont="1" applyAlignment="1" applyProtection="1">
      <alignment horizontal="center"/>
      <protection locked="0"/>
    </xf>
    <xf numFmtId="0" fontId="29" fillId="4" borderId="0" xfId="10" applyFont="1" applyFill="1" applyProtection="1">
      <protection locked="0"/>
    </xf>
    <xf numFmtId="0" fontId="31" fillId="0" borderId="0" xfId="10" applyFont="1" applyAlignment="1" applyProtection="1">
      <alignment horizontal="center" vertical="center"/>
      <protection locked="0"/>
    </xf>
    <xf numFmtId="0" fontId="29" fillId="0" borderId="0" xfId="10" applyFont="1" applyAlignment="1" applyProtection="1">
      <alignment horizontal="center" vertical="center"/>
      <protection locked="0"/>
    </xf>
    <xf numFmtId="0" fontId="29" fillId="4" borderId="0" xfId="10" applyFont="1" applyFill="1" applyAlignment="1" applyProtection="1">
      <alignment horizontal="center"/>
      <protection locked="0"/>
    </xf>
    <xf numFmtId="0" fontId="29" fillId="4" borderId="0" xfId="10" applyFont="1" applyFill="1" applyAlignment="1" applyProtection="1">
      <alignment horizontal="center" vertical="center"/>
      <protection locked="0"/>
    </xf>
    <xf numFmtId="0" fontId="36" fillId="0" borderId="0" xfId="10" applyFont="1" applyAlignment="1" applyProtection="1">
      <alignment horizontal="center"/>
      <protection locked="0"/>
    </xf>
    <xf numFmtId="0" fontId="23" fillId="0" borderId="0" xfId="10" applyAlignment="1" applyProtection="1">
      <alignment horizontal="center"/>
      <protection locked="0"/>
    </xf>
    <xf numFmtId="0" fontId="36" fillId="0" borderId="0" xfId="10" applyFont="1" applyAlignment="1" applyProtection="1">
      <alignment horizontal="center" vertical="center"/>
      <protection locked="0"/>
    </xf>
    <xf numFmtId="0" fontId="29" fillId="6" borderId="0" xfId="10" applyFont="1" applyFill="1" applyAlignment="1" applyProtection="1">
      <alignment horizontal="center"/>
      <protection locked="0"/>
    </xf>
    <xf numFmtId="166" fontId="36" fillId="0" borderId="0" xfId="10" applyNumberFormat="1" applyFont="1" applyProtection="1">
      <protection locked="0"/>
    </xf>
    <xf numFmtId="166" fontId="33" fillId="5" borderId="0" xfId="10" applyNumberFormat="1" applyFont="1" applyFill="1" applyProtection="1">
      <protection locked="0"/>
    </xf>
    <xf numFmtId="167" fontId="29" fillId="0" borderId="0" xfId="10" applyNumberFormat="1" applyFont="1"/>
    <xf numFmtId="0" fontId="29" fillId="4" borderId="0" xfId="10" applyFont="1" applyFill="1"/>
    <xf numFmtId="166" fontId="29" fillId="4" borderId="0" xfId="10" applyNumberFormat="1" applyFont="1" applyFill="1"/>
    <xf numFmtId="166" fontId="29" fillId="0" borderId="0" xfId="10" applyNumberFormat="1" applyFont="1"/>
    <xf numFmtId="2" fontId="36" fillId="3" borderId="0" xfId="10" applyNumberFormat="1" applyFont="1" applyFill="1" applyProtection="1">
      <protection locked="0"/>
    </xf>
    <xf numFmtId="166" fontId="36" fillId="3" borderId="0" xfId="10" applyNumberFormat="1" applyFont="1" applyFill="1" applyProtection="1">
      <protection locked="0"/>
    </xf>
    <xf numFmtId="166" fontId="36" fillId="0" borderId="0" xfId="10" applyNumberFormat="1" applyFont="1"/>
    <xf numFmtId="167" fontId="36" fillId="0" borderId="0" xfId="10" applyNumberFormat="1" applyFont="1"/>
    <xf numFmtId="166" fontId="29" fillId="6" borderId="0" xfId="10" applyNumberFormat="1" applyFont="1" applyFill="1"/>
    <xf numFmtId="166" fontId="29" fillId="5" borderId="0" xfId="10" applyNumberFormat="1" applyFont="1" applyFill="1" applyProtection="1">
      <protection locked="0"/>
    </xf>
    <xf numFmtId="167" fontId="31" fillId="0" borderId="0" xfId="10" applyNumberFormat="1" applyFont="1"/>
    <xf numFmtId="0" fontId="23" fillId="0" borderId="0" xfId="10" applyProtection="1">
      <protection locked="0"/>
    </xf>
    <xf numFmtId="167" fontId="29" fillId="0" borderId="0" xfId="10" applyNumberFormat="1" applyFont="1" applyProtection="1">
      <protection locked="0"/>
    </xf>
    <xf numFmtId="0" fontId="28" fillId="0" borderId="0" xfId="10" applyFont="1" applyProtection="1">
      <protection locked="0"/>
    </xf>
    <xf numFmtId="0" fontId="42" fillId="0" borderId="0" xfId="8" applyFont="1" applyFill="1"/>
    <xf numFmtId="0" fontId="35" fillId="0" borderId="0" xfId="0" applyFont="1"/>
    <xf numFmtId="0" fontId="29" fillId="0" borderId="0" xfId="3" applyFont="1"/>
    <xf numFmtId="0" fontId="29" fillId="0" borderId="0" xfId="3" applyFont="1" applyAlignment="1">
      <alignment horizontal="center"/>
    </xf>
    <xf numFmtId="167" fontId="29" fillId="0" borderId="0" xfId="3" applyNumberFormat="1" applyFont="1" applyAlignment="1">
      <alignment horizontal="center"/>
    </xf>
    <xf numFmtId="0" fontId="29" fillId="4" borderId="0" xfId="3" applyFont="1" applyFill="1" applyAlignment="1">
      <alignment horizontal="center"/>
    </xf>
    <xf numFmtId="0" fontId="29" fillId="0" borderId="0" xfId="3" applyFont="1" applyProtection="1">
      <protection locked="0"/>
    </xf>
    <xf numFmtId="0" fontId="29" fillId="0" borderId="0" xfId="0" applyFont="1"/>
    <xf numFmtId="0" fontId="37" fillId="0" borderId="0" xfId="0" applyFont="1"/>
    <xf numFmtId="0" fontId="32" fillId="0" borderId="0" xfId="0" applyFont="1"/>
    <xf numFmtId="0" fontId="44" fillId="0" borderId="0" xfId="0" applyFont="1"/>
    <xf numFmtId="165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center"/>
    </xf>
    <xf numFmtId="0" fontId="36" fillId="7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6" fillId="7" borderId="0" xfId="0" applyFont="1" applyFill="1"/>
    <xf numFmtId="0" fontId="37" fillId="0" borderId="0" xfId="0" applyFont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166" fontId="36" fillId="3" borderId="0" xfId="0" applyNumberFormat="1" applyFont="1" applyFill="1"/>
    <xf numFmtId="167" fontId="36" fillId="2" borderId="0" xfId="0" applyNumberFormat="1" applyFont="1" applyFill="1"/>
    <xf numFmtId="166" fontId="36" fillId="2" borderId="0" xfId="0" applyNumberFormat="1" applyFont="1" applyFill="1"/>
    <xf numFmtId="166" fontId="36" fillId="7" borderId="0" xfId="0" applyNumberFormat="1" applyFont="1" applyFill="1"/>
    <xf numFmtId="167" fontId="36" fillId="7" borderId="0" xfId="0" applyNumberFormat="1" applyFont="1" applyFill="1"/>
    <xf numFmtId="167" fontId="36" fillId="0" borderId="0" xfId="3" applyNumberFormat="1" applyFont="1"/>
    <xf numFmtId="0" fontId="0" fillId="0" borderId="0" xfId="0" applyAlignment="1">
      <alignment horizontal="center"/>
    </xf>
    <xf numFmtId="0" fontId="28" fillId="0" borderId="0" xfId="3"/>
    <xf numFmtId="0" fontId="36" fillId="8" borderId="0" xfId="0" applyFont="1" applyFill="1" applyAlignment="1">
      <alignment horizontal="center"/>
    </xf>
    <xf numFmtId="0" fontId="36" fillId="8" borderId="0" xfId="0" applyFont="1" applyFill="1"/>
    <xf numFmtId="0" fontId="29" fillId="7" borderId="0" xfId="0" applyFont="1" applyFill="1"/>
    <xf numFmtId="166" fontId="36" fillId="5" borderId="0" xfId="0" applyNumberFormat="1" applyFont="1" applyFill="1"/>
    <xf numFmtId="167" fontId="33" fillId="8" borderId="0" xfId="0" applyNumberFormat="1" applyFont="1" applyFill="1"/>
    <xf numFmtId="0" fontId="36" fillId="2" borderId="0" xfId="0" applyFont="1" applyFill="1"/>
    <xf numFmtId="0" fontId="29" fillId="0" borderId="0" xfId="0" applyFont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166" fontId="36" fillId="0" borderId="1" xfId="0" applyNumberFormat="1" applyFont="1" applyBorder="1"/>
    <xf numFmtId="167" fontId="33" fillId="7" borderId="1" xfId="0" applyNumberFormat="1" applyFont="1" applyFill="1" applyBorder="1"/>
    <xf numFmtId="167" fontId="36" fillId="0" borderId="1" xfId="0" applyNumberFormat="1" applyFont="1" applyBorder="1"/>
    <xf numFmtId="0" fontId="36" fillId="7" borderId="1" xfId="0" applyFont="1" applyFill="1" applyBorder="1"/>
    <xf numFmtId="0" fontId="36" fillId="0" borderId="1" xfId="0" applyFont="1" applyBorder="1"/>
    <xf numFmtId="0" fontId="37" fillId="7" borderId="0" xfId="0" applyFont="1" applyFill="1" applyAlignment="1">
      <alignment horizontal="center"/>
    </xf>
    <xf numFmtId="0" fontId="36" fillId="2" borderId="1" xfId="0" applyFont="1" applyFill="1" applyBorder="1"/>
    <xf numFmtId="167" fontId="36" fillId="7" borderId="1" xfId="0" applyNumberFormat="1" applyFont="1" applyFill="1" applyBorder="1"/>
    <xf numFmtId="0" fontId="40" fillId="0" borderId="0" xfId="14" applyFont="1" applyFill="1"/>
    <xf numFmtId="167" fontId="33" fillId="0" borderId="1" xfId="0" applyNumberFormat="1" applyFont="1" applyBorder="1"/>
    <xf numFmtId="0" fontId="36" fillId="0" borderId="2" xfId="0" applyFont="1" applyBorder="1"/>
    <xf numFmtId="0" fontId="36" fillId="0" borderId="2" xfId="0" applyFont="1" applyBorder="1" applyAlignment="1">
      <alignment horizontal="center"/>
    </xf>
    <xf numFmtId="167" fontId="33" fillId="0" borderId="3" xfId="0" applyNumberFormat="1" applyFont="1" applyBorder="1"/>
    <xf numFmtId="0" fontId="36" fillId="4" borderId="2" xfId="0" applyFont="1" applyFill="1" applyBorder="1"/>
    <xf numFmtId="0" fontId="29" fillId="0" borderId="1" xfId="3" applyFont="1" applyBorder="1" applyAlignment="1">
      <alignment horizontal="center"/>
    </xf>
    <xf numFmtId="0" fontId="29" fillId="4" borderId="0" xfId="3" applyFont="1" applyFill="1"/>
    <xf numFmtId="167" fontId="29" fillId="4" borderId="0" xfId="3" applyNumberFormat="1" applyFont="1" applyFill="1" applyAlignment="1">
      <alignment horizontal="center"/>
    </xf>
    <xf numFmtId="0" fontId="31" fillId="0" borderId="0" xfId="3" applyFont="1"/>
    <xf numFmtId="0" fontId="31" fillId="7" borderId="0" xfId="10" applyFont="1" applyFill="1" applyProtection="1">
      <protection locked="0"/>
    </xf>
    <xf numFmtId="0" fontId="31" fillId="7" borderId="0" xfId="10" applyFont="1" applyFill="1" applyAlignment="1" applyProtection="1">
      <alignment horizontal="center" vertical="center"/>
      <protection locked="0"/>
    </xf>
    <xf numFmtId="167" fontId="31" fillId="7" borderId="0" xfId="10" applyNumberFormat="1" applyFont="1" applyFill="1"/>
    <xf numFmtId="0" fontId="29" fillId="0" borderId="2" xfId="3" applyFont="1" applyBorder="1" applyAlignment="1">
      <alignment horizontal="center"/>
    </xf>
    <xf numFmtId="0" fontId="29" fillId="0" borderId="2" xfId="3" applyFont="1" applyBorder="1"/>
    <xf numFmtId="0" fontId="31" fillId="0" borderId="2" xfId="3" applyFont="1" applyBorder="1" applyAlignment="1">
      <alignment horizontal="center"/>
    </xf>
    <xf numFmtId="0" fontId="36" fillId="4" borderId="1" xfId="0" applyFont="1" applyFill="1" applyBorder="1"/>
    <xf numFmtId="166" fontId="29" fillId="5" borderId="1" xfId="0" applyNumberFormat="1" applyFont="1" applyFill="1" applyBorder="1" applyProtection="1">
      <protection locked="0"/>
    </xf>
    <xf numFmtId="167" fontId="29" fillId="0" borderId="1" xfId="0" applyNumberFormat="1" applyFont="1" applyBorder="1"/>
    <xf numFmtId="166" fontId="36" fillId="4" borderId="1" xfId="0" applyNumberFormat="1" applyFont="1" applyFill="1" applyBorder="1"/>
    <xf numFmtId="166" fontId="36" fillId="3" borderId="1" xfId="0" applyNumberFormat="1" applyFont="1" applyFill="1" applyBorder="1" applyProtection="1">
      <protection locked="0"/>
    </xf>
    <xf numFmtId="167" fontId="29" fillId="0" borderId="1" xfId="3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66" fontId="33" fillId="5" borderId="0" xfId="0" applyNumberFormat="1" applyFont="1" applyFill="1"/>
    <xf numFmtId="0" fontId="31" fillId="0" borderId="0" xfId="0" applyFont="1" applyAlignment="1" applyProtection="1">
      <alignment horizontal="center"/>
      <protection locked="0"/>
    </xf>
    <xf numFmtId="0" fontId="29" fillId="0" borderId="0" xfId="0" applyFont="1" applyAlignment="1">
      <alignment horizontal="right"/>
    </xf>
    <xf numFmtId="0" fontId="31" fillId="0" borderId="0" xfId="0" applyFont="1"/>
    <xf numFmtId="0" fontId="31" fillId="0" borderId="0" xfId="0" applyFont="1" applyAlignment="1">
      <alignment horizontal="right"/>
    </xf>
    <xf numFmtId="0" fontId="29" fillId="0" borderId="1" xfId="0" applyFont="1" applyBorder="1" applyAlignment="1">
      <alignment horizontal="left"/>
    </xf>
    <xf numFmtId="0" fontId="29" fillId="4" borderId="1" xfId="0" applyFont="1" applyFill="1" applyBorder="1" applyAlignment="1">
      <alignment horizontal="center"/>
    </xf>
    <xf numFmtId="0" fontId="36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9" fillId="4" borderId="1" xfId="0" applyFont="1" applyFill="1" applyBorder="1"/>
    <xf numFmtId="2" fontId="33" fillId="5" borderId="1" xfId="0" applyNumberFormat="1" applyFont="1" applyFill="1" applyBorder="1" applyProtection="1">
      <protection locked="0"/>
    </xf>
    <xf numFmtId="0" fontId="37" fillId="0" borderId="1" xfId="0" applyFont="1" applyBorder="1" applyProtection="1">
      <protection locked="0"/>
    </xf>
    <xf numFmtId="15" fontId="3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1" fillId="14" borderId="0" xfId="0" applyFont="1" applyFill="1"/>
    <xf numFmtId="0" fontId="4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vertical="center"/>
    </xf>
    <xf numFmtId="166" fontId="33" fillId="0" borderId="0" xfId="0" applyNumberFormat="1" applyFont="1"/>
    <xf numFmtId="0" fontId="32" fillId="15" borderId="0" xfId="0" applyFont="1" applyFill="1"/>
    <xf numFmtId="0" fontId="29" fillId="14" borderId="0" xfId="0" applyFont="1" applyFill="1"/>
    <xf numFmtId="0" fontId="29" fillId="2" borderId="0" xfId="0" applyFont="1" applyFill="1" applyAlignment="1">
      <alignment horizontal="center"/>
    </xf>
    <xf numFmtId="166" fontId="29" fillId="3" borderId="0" xfId="0" applyNumberFormat="1" applyFont="1" applyFill="1"/>
    <xf numFmtId="0" fontId="29" fillId="15" borderId="0" xfId="0" applyFont="1" applyFill="1"/>
    <xf numFmtId="167" fontId="31" fillId="15" borderId="0" xfId="0" applyNumberFormat="1" applyFont="1" applyFill="1" applyAlignment="1">
      <alignment horizontal="left"/>
    </xf>
    <xf numFmtId="0" fontId="29" fillId="4" borderId="0" xfId="0" applyFont="1" applyFill="1" applyAlignment="1">
      <alignment horizontal="center"/>
    </xf>
    <xf numFmtId="167" fontId="29" fillId="0" borderId="1" xfId="0" applyNumberFormat="1" applyFont="1" applyBorder="1" applyAlignment="1">
      <alignment horizontal="left"/>
    </xf>
    <xf numFmtId="166" fontId="29" fillId="5" borderId="0" xfId="0" applyNumberFormat="1" applyFont="1" applyFill="1"/>
    <xf numFmtId="167" fontId="29" fillId="3" borderId="0" xfId="0" applyNumberFormat="1" applyFont="1" applyFill="1" applyAlignment="1">
      <alignment horizontal="left"/>
    </xf>
    <xf numFmtId="167" fontId="29" fillId="5" borderId="0" xfId="0" applyNumberFormat="1" applyFont="1" applyFill="1" applyAlignment="1">
      <alignment horizontal="left"/>
    </xf>
    <xf numFmtId="168" fontId="29" fillId="0" borderId="0" xfId="0" applyNumberFormat="1" applyFont="1" applyAlignment="1">
      <alignment horizontal="left"/>
    </xf>
    <xf numFmtId="167" fontId="31" fillId="0" borderId="0" xfId="0" applyNumberFormat="1" applyFont="1" applyAlignment="1" applyProtection="1">
      <alignment horizontal="center"/>
      <protection locked="0"/>
    </xf>
    <xf numFmtId="167" fontId="31" fillId="0" borderId="0" xfId="0" applyNumberFormat="1" applyFont="1" applyAlignment="1" applyProtection="1">
      <alignment horizontal="center" vertical="center"/>
      <protection locked="0"/>
    </xf>
    <xf numFmtId="164" fontId="29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22" fillId="13" borderId="0" xfId="14"/>
    <xf numFmtId="0" fontId="40" fillId="0" borderId="0" xfId="0" applyFont="1"/>
    <xf numFmtId="0" fontId="31" fillId="0" borderId="0" xfId="0" applyFont="1" applyAlignment="1">
      <alignment horizontal="left"/>
    </xf>
    <xf numFmtId="0" fontId="22" fillId="13" borderId="0" xfId="14" applyAlignment="1">
      <alignment horizontal="center"/>
    </xf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/>
    </xf>
    <xf numFmtId="0" fontId="43" fillId="4" borderId="0" xfId="4" applyFont="1" applyFill="1" applyAlignment="1">
      <alignment horizontal="left"/>
    </xf>
    <xf numFmtId="167" fontId="31" fillId="0" borderId="0" xfId="0" applyNumberFormat="1" applyFont="1"/>
    <xf numFmtId="167" fontId="29" fillId="0" borderId="1" xfId="0" applyNumberFormat="1" applyFont="1" applyBorder="1" applyAlignment="1">
      <alignment horizontal="center"/>
    </xf>
    <xf numFmtId="166" fontId="22" fillId="13" borderId="0" xfId="14" applyNumberFormat="1"/>
    <xf numFmtId="166" fontId="33" fillId="5" borderId="1" xfId="0" applyNumberFormat="1" applyFont="1" applyFill="1" applyBorder="1"/>
    <xf numFmtId="166" fontId="33" fillId="0" borderId="1" xfId="0" applyNumberFormat="1" applyFont="1" applyBorder="1"/>
    <xf numFmtId="0" fontId="31" fillId="0" borderId="0" xfId="0" applyFont="1" applyAlignment="1">
      <alignment horizontal="center" vertical="center"/>
    </xf>
    <xf numFmtId="0" fontId="59" fillId="0" borderId="0" xfId="54" applyFont="1"/>
    <xf numFmtId="167" fontId="31" fillId="15" borderId="0" xfId="0" applyNumberFormat="1" applyFont="1" applyFill="1"/>
    <xf numFmtId="167" fontId="29" fillId="15" borderId="0" xfId="0" applyNumberFormat="1" applyFont="1" applyFill="1"/>
    <xf numFmtId="0" fontId="0" fillId="42" borderId="0" xfId="0" applyFill="1"/>
    <xf numFmtId="0" fontId="22" fillId="0" borderId="0" xfId="14" applyFill="1"/>
    <xf numFmtId="0" fontId="22" fillId="4" borderId="0" xfId="14" applyFill="1"/>
    <xf numFmtId="0" fontId="29" fillId="42" borderId="0" xfId="0" applyFont="1" applyFill="1"/>
    <xf numFmtId="0" fontId="31" fillId="42" borderId="0" xfId="0" applyFont="1" applyFill="1" applyAlignment="1">
      <alignment horizontal="center"/>
    </xf>
    <xf numFmtId="0" fontId="31" fillId="42" borderId="1" xfId="0" applyFont="1" applyFill="1" applyBorder="1" applyAlignment="1">
      <alignment horizontal="center"/>
    </xf>
    <xf numFmtId="0" fontId="40" fillId="0" borderId="1" xfId="14" applyFont="1" applyFill="1" applyBorder="1" applyAlignment="1">
      <alignment horizontal="center"/>
    </xf>
    <xf numFmtId="0" fontId="40" fillId="4" borderId="1" xfId="14" applyFont="1" applyFill="1" applyBorder="1" applyAlignment="1">
      <alignment horizontal="center"/>
    </xf>
    <xf numFmtId="167" fontId="29" fillId="0" borderId="0" xfId="0" applyNumberFormat="1" applyFont="1" applyAlignment="1">
      <alignment horizontal="center"/>
    </xf>
    <xf numFmtId="0" fontId="22" fillId="0" borderId="0" xfId="14" applyFill="1" applyAlignment="1">
      <alignment horizontal="center"/>
    </xf>
    <xf numFmtId="0" fontId="22" fillId="4" borderId="0" xfId="14" applyFill="1" applyAlignment="1">
      <alignment horizontal="center"/>
    </xf>
    <xf numFmtId="167" fontId="29" fillId="42" borderId="0" xfId="0" applyNumberFormat="1" applyFont="1" applyFill="1"/>
    <xf numFmtId="167" fontId="29" fillId="3" borderId="0" xfId="0" applyNumberFormat="1" applyFont="1" applyFill="1"/>
    <xf numFmtId="167" fontId="29" fillId="5" borderId="0" xfId="0" applyNumberFormat="1" applyFont="1" applyFill="1"/>
    <xf numFmtId="167" fontId="22" fillId="0" borderId="0" xfId="14" applyNumberFormat="1" applyFill="1"/>
    <xf numFmtId="166" fontId="22" fillId="4" borderId="0" xfId="14" applyNumberFormat="1" applyFill="1"/>
    <xf numFmtId="0" fontId="27" fillId="0" borderId="0" xfId="3" applyFont="1"/>
    <xf numFmtId="0" fontId="24" fillId="0" borderId="0" xfId="9" applyFill="1"/>
    <xf numFmtId="0" fontId="24" fillId="0" borderId="1" xfId="9" applyFill="1" applyBorder="1" applyAlignment="1">
      <alignment horizontal="center" vertical="center"/>
    </xf>
    <xf numFmtId="0" fontId="24" fillId="0" borderId="0" xfId="9" applyFill="1" applyAlignment="1">
      <alignment horizontal="center" vertical="center"/>
    </xf>
    <xf numFmtId="167" fontId="0" fillId="0" borderId="0" xfId="0" applyNumberFormat="1"/>
    <xf numFmtId="0" fontId="35" fillId="0" borderId="0" xfId="0" applyFont="1" applyProtection="1">
      <protection locked="0"/>
    </xf>
    <xf numFmtId="0" fontId="38" fillId="0" borderId="0" xfId="7" applyProtection="1">
      <protection locked="0"/>
    </xf>
    <xf numFmtId="0" fontId="31" fillId="0" borderId="0" xfId="7" applyFont="1" applyProtection="1">
      <protection locked="0"/>
    </xf>
    <xf numFmtId="0" fontId="29" fillId="0" borderId="0" xfId="7" applyFont="1" applyProtection="1">
      <protection locked="0"/>
    </xf>
    <xf numFmtId="0" fontId="38" fillId="0" borderId="0" xfId="7" applyAlignment="1" applyProtection="1">
      <alignment horizontal="center"/>
      <protection locked="0"/>
    </xf>
    <xf numFmtId="0" fontId="27" fillId="0" borderId="0" xfId="7" applyFont="1" applyAlignment="1" applyProtection="1">
      <alignment horizontal="left"/>
      <protection locked="0"/>
    </xf>
    <xf numFmtId="0" fontId="38" fillId="4" borderId="0" xfId="7" applyFill="1" applyAlignment="1" applyProtection="1">
      <alignment horizontal="center"/>
      <protection locked="0"/>
    </xf>
    <xf numFmtId="0" fontId="27" fillId="0" borderId="0" xfId="7" applyFont="1" applyProtection="1">
      <protection locked="0"/>
    </xf>
    <xf numFmtId="0" fontId="27" fillId="4" borderId="0" xfId="7" applyFont="1" applyFill="1" applyProtection="1">
      <protection locked="0"/>
    </xf>
    <xf numFmtId="0" fontId="27" fillId="0" borderId="2" xfId="7" applyFont="1" applyBorder="1" applyAlignment="1" applyProtection="1">
      <alignment horizontal="right"/>
      <protection locked="0"/>
    </xf>
    <xf numFmtId="0" fontId="38" fillId="4" borderId="0" xfId="7" applyFill="1" applyProtection="1">
      <protection locked="0"/>
    </xf>
    <xf numFmtId="0" fontId="29" fillId="4" borderId="0" xfId="0" applyFont="1" applyFill="1" applyProtection="1">
      <protection locked="0"/>
    </xf>
    <xf numFmtId="166" fontId="60" fillId="4" borderId="0" xfId="0" applyNumberFormat="1" applyFont="1" applyFill="1" applyProtection="1">
      <protection locked="0"/>
    </xf>
    <xf numFmtId="167" fontId="29" fillId="4" borderId="0" xfId="0" applyNumberFormat="1" applyFont="1" applyFill="1"/>
    <xf numFmtId="2" fontId="29" fillId="4" borderId="0" xfId="0" applyNumberFormat="1" applyFont="1" applyFill="1" applyProtection="1">
      <protection locked="0"/>
    </xf>
    <xf numFmtId="166" fontId="29" fillId="4" borderId="0" xfId="0" applyNumberFormat="1" applyFont="1" applyFill="1" applyProtection="1">
      <protection locked="0"/>
    </xf>
    <xf numFmtId="0" fontId="38" fillId="4" borderId="1" xfId="7" applyFill="1" applyBorder="1" applyProtection="1">
      <protection locked="0"/>
    </xf>
    <xf numFmtId="166" fontId="0" fillId="5" borderId="1" xfId="0" applyNumberFormat="1" applyFill="1" applyBorder="1" applyProtection="1">
      <protection locked="0"/>
    </xf>
    <xf numFmtId="167" fontId="38" fillId="0" borderId="1" xfId="7" applyNumberFormat="1" applyBorder="1"/>
    <xf numFmtId="167" fontId="38" fillId="4" borderId="1" xfId="7" applyNumberFormat="1" applyFill="1" applyBorder="1"/>
    <xf numFmtId="2" fontId="38" fillId="5" borderId="1" xfId="7" applyNumberFormat="1" applyFill="1" applyBorder="1" applyProtection="1">
      <protection locked="0"/>
    </xf>
    <xf numFmtId="166" fontId="38" fillId="5" borderId="1" xfId="7" applyNumberFormat="1" applyFill="1" applyBorder="1" applyProtection="1">
      <protection locked="0"/>
    </xf>
    <xf numFmtId="0" fontId="38" fillId="4" borderId="1" xfId="7" applyFill="1" applyBorder="1"/>
    <xf numFmtId="0" fontId="38" fillId="0" borderId="1" xfId="7" applyBorder="1" applyProtection="1">
      <protection locked="0"/>
    </xf>
    <xf numFmtId="15" fontId="37" fillId="0" borderId="0" xfId="0" applyNumberFormat="1" applyFont="1" applyAlignment="1" applyProtection="1">
      <alignment horizontal="right"/>
      <protection locked="0"/>
    </xf>
    <xf numFmtId="0" fontId="41" fillId="0" borderId="0" xfId="0" applyFont="1" applyAlignment="1" applyProtection="1">
      <alignment horizontal="right"/>
      <protection locked="0"/>
    </xf>
    <xf numFmtId="0" fontId="27" fillId="0" borderId="0" xfId="0" applyFont="1"/>
    <xf numFmtId="0" fontId="31" fillId="43" borderId="0" xfId="10" applyFont="1" applyFill="1" applyProtection="1">
      <protection locked="0"/>
    </xf>
    <xf numFmtId="0" fontId="29" fillId="43" borderId="0" xfId="10" applyFont="1" applyFill="1" applyProtection="1">
      <protection locked="0"/>
    </xf>
    <xf numFmtId="0" fontId="0" fillId="43" borderId="0" xfId="0" applyFill="1"/>
    <xf numFmtId="0" fontId="29" fillId="0" borderId="1" xfId="10" applyFont="1" applyBorder="1" applyAlignment="1" applyProtection="1">
      <alignment horizontal="center"/>
      <protection locked="0"/>
    </xf>
    <xf numFmtId="167" fontId="33" fillId="5" borderId="0" xfId="0" applyNumberFormat="1" applyFont="1" applyFill="1"/>
    <xf numFmtId="0" fontId="59" fillId="0" borderId="0" xfId="0" applyFont="1"/>
    <xf numFmtId="0" fontId="28" fillId="0" borderId="0" xfId="0" applyFont="1"/>
    <xf numFmtId="0" fontId="31" fillId="0" borderId="1" xfId="0" applyFont="1" applyBorder="1" applyAlignment="1">
      <alignment horizontal="left" vertical="center"/>
    </xf>
    <xf numFmtId="167" fontId="31" fillId="0" borderId="0" xfId="0" applyNumberFormat="1" applyFont="1" applyAlignment="1">
      <alignment horizontal="right"/>
    </xf>
    <xf numFmtId="167" fontId="29" fillId="15" borderId="0" xfId="0" applyNumberFormat="1" applyFont="1" applyFill="1" applyAlignment="1">
      <alignment horizontal="left"/>
    </xf>
    <xf numFmtId="0" fontId="31" fillId="0" borderId="1" xfId="0" applyFont="1" applyBorder="1" applyAlignment="1">
      <alignment horizontal="left"/>
    </xf>
    <xf numFmtId="0" fontId="37" fillId="0" borderId="0" xfId="7" applyFont="1" applyAlignment="1" applyProtection="1">
      <alignment horizontal="center"/>
      <protection locked="0"/>
    </xf>
    <xf numFmtId="0" fontId="36" fillId="7" borderId="0" xfId="7" applyFont="1" applyFill="1" applyProtection="1">
      <protection locked="0"/>
    </xf>
    <xf numFmtId="0" fontId="36" fillId="0" borderId="0" xfId="7" applyFont="1" applyAlignment="1" applyProtection="1">
      <alignment horizontal="center"/>
      <protection locked="0"/>
    </xf>
    <xf numFmtId="0" fontId="36" fillId="0" borderId="0" xfId="7" applyFont="1" applyProtection="1">
      <protection locked="0"/>
    </xf>
    <xf numFmtId="0" fontId="36" fillId="4" borderId="0" xfId="7" applyFont="1" applyFill="1" applyProtection="1">
      <protection locked="0"/>
    </xf>
    <xf numFmtId="0" fontId="36" fillId="4" borderId="0" xfId="7" applyFont="1" applyFill="1"/>
    <xf numFmtId="166" fontId="36" fillId="4" borderId="0" xfId="7" applyNumberFormat="1" applyFont="1" applyFill="1" applyProtection="1">
      <protection locked="0"/>
    </xf>
    <xf numFmtId="167" fontId="36" fillId="4" borderId="0" xfId="7" applyNumberFormat="1" applyFont="1" applyFill="1"/>
    <xf numFmtId="0" fontId="36" fillId="7" borderId="0" xfId="0" applyFont="1" applyFill="1" applyProtection="1">
      <protection locked="0"/>
    </xf>
    <xf numFmtId="0" fontId="38" fillId="5" borderId="1" xfId="7" applyFill="1" applyBorder="1" applyProtection="1">
      <protection locked="0"/>
    </xf>
    <xf numFmtId="0" fontId="36" fillId="7" borderId="1" xfId="7" applyFont="1" applyFill="1" applyBorder="1" applyProtection="1">
      <protection locked="0"/>
    </xf>
    <xf numFmtId="166" fontId="36" fillId="5" borderId="1" xfId="0" applyNumberFormat="1" applyFont="1" applyFill="1" applyBorder="1" applyProtection="1">
      <protection locked="0"/>
    </xf>
    <xf numFmtId="167" fontId="36" fillId="0" borderId="1" xfId="7" applyNumberFormat="1" applyFont="1" applyBorder="1"/>
    <xf numFmtId="167" fontId="10" fillId="0" borderId="0" xfId="14" applyNumberFormat="1" applyFont="1" applyFill="1"/>
    <xf numFmtId="0" fontId="10" fillId="0" borderId="0" xfId="9" applyFont="1" applyFill="1"/>
    <xf numFmtId="0" fontId="29" fillId="4" borderId="1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/>
      <protection locked="0"/>
    </xf>
    <xf numFmtId="0" fontId="29" fillId="4" borderId="1" xfId="0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Protection="1">
      <protection locked="0"/>
    </xf>
    <xf numFmtId="0" fontId="29" fillId="0" borderId="1" xfId="0" applyFont="1" applyBorder="1" applyProtection="1"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6" fillId="44" borderId="0" xfId="0" applyFont="1" applyFill="1" applyProtection="1">
      <protection locked="0"/>
    </xf>
    <xf numFmtId="0" fontId="36" fillId="44" borderId="0" xfId="0" applyFont="1" applyFill="1" applyAlignment="1" applyProtection="1">
      <alignment horizontal="center" vertical="center"/>
      <protection locked="0"/>
    </xf>
    <xf numFmtId="0" fontId="36" fillId="44" borderId="1" xfId="0" applyFont="1" applyFill="1" applyBorder="1" applyAlignment="1" applyProtection="1">
      <alignment horizontal="center" vertical="center"/>
      <protection locked="0"/>
    </xf>
    <xf numFmtId="166" fontId="36" fillId="44" borderId="1" xfId="0" applyNumberFormat="1" applyFont="1" applyFill="1" applyBorder="1"/>
    <xf numFmtId="0" fontId="36" fillId="0" borderId="3" xfId="0" applyFont="1" applyBorder="1"/>
    <xf numFmtId="0" fontId="31" fillId="0" borderId="1" xfId="1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left"/>
      <protection locked="0"/>
    </xf>
    <xf numFmtId="0" fontId="27" fillId="0" borderId="1" xfId="7" applyFont="1" applyBorder="1" applyProtection="1">
      <protection locked="0"/>
    </xf>
    <xf numFmtId="0" fontId="27" fillId="4" borderId="1" xfId="7" applyFont="1" applyFill="1" applyBorder="1" applyProtection="1">
      <protection locked="0"/>
    </xf>
    <xf numFmtId="0" fontId="38" fillId="0" borderId="1" xfId="7" applyBorder="1" applyAlignment="1" applyProtection="1">
      <alignment horizontal="center"/>
      <protection locked="0"/>
    </xf>
    <xf numFmtId="0" fontId="27" fillId="0" borderId="3" xfId="7" applyFont="1" applyBorder="1" applyAlignment="1" applyProtection="1">
      <alignment horizontal="right"/>
      <protection locked="0"/>
    </xf>
    <xf numFmtId="0" fontId="37" fillId="0" borderId="1" xfId="7" applyFont="1" applyBorder="1" applyAlignment="1" applyProtection="1">
      <alignment horizontal="center"/>
      <protection locked="0"/>
    </xf>
    <xf numFmtId="0" fontId="36" fillId="7" borderId="1" xfId="7" applyFont="1" applyFill="1" applyBorder="1" applyAlignment="1" applyProtection="1">
      <alignment horizontal="center"/>
      <protection locked="0"/>
    </xf>
    <xf numFmtId="0" fontId="36" fillId="0" borderId="1" xfId="7" applyFont="1" applyBorder="1" applyAlignment="1" applyProtection="1">
      <alignment horizontal="center"/>
      <protection locked="0"/>
    </xf>
    <xf numFmtId="0" fontId="28" fillId="0" borderId="1" xfId="7" applyFont="1" applyBorder="1" applyAlignment="1" applyProtection="1">
      <alignment horizontal="center"/>
      <protection locked="0"/>
    </xf>
    <xf numFmtId="167" fontId="36" fillId="0" borderId="1" xfId="7" applyNumberFormat="1" applyFont="1" applyBorder="1" applyProtection="1">
      <protection locked="0"/>
    </xf>
    <xf numFmtId="0" fontId="29" fillId="0" borderId="0" xfId="10" applyFont="1" applyAlignment="1" applyProtection="1">
      <alignment horizontal="left"/>
      <protection locked="0"/>
    </xf>
    <xf numFmtId="0" fontId="31" fillId="15" borderId="0" xfId="0" applyFont="1" applyFill="1"/>
    <xf numFmtId="2" fontId="36" fillId="0" borderId="0" xfId="10" applyNumberFormat="1" applyFont="1"/>
    <xf numFmtId="167" fontId="27" fillId="0" borderId="3" xfId="7" applyNumberFormat="1" applyFont="1" applyBorder="1" applyAlignment="1">
      <alignment horizontal="right"/>
    </xf>
    <xf numFmtId="0" fontId="31" fillId="4" borderId="2" xfId="0" applyFont="1" applyFill="1" applyBorder="1" applyAlignment="1">
      <alignment horizontal="right"/>
    </xf>
    <xf numFmtId="0" fontId="31" fillId="4" borderId="0" xfId="0" applyFont="1" applyFill="1" applyProtection="1">
      <protection locked="0"/>
    </xf>
    <xf numFmtId="167" fontId="37" fillId="0" borderId="1" xfId="7" applyNumberFormat="1" applyFont="1" applyBorder="1"/>
    <xf numFmtId="0" fontId="37" fillId="0" borderId="1" xfId="7" applyFont="1" applyBorder="1" applyProtection="1">
      <protection locked="0"/>
    </xf>
    <xf numFmtId="0" fontId="31" fillId="0" borderId="2" xfId="10" applyFont="1" applyBorder="1" applyProtection="1">
      <protection locked="0"/>
    </xf>
    <xf numFmtId="0" fontId="31" fillId="0" borderId="2" xfId="10" applyFont="1" applyBorder="1" applyAlignment="1" applyProtection="1">
      <alignment horizontal="center" vertical="center"/>
      <protection locked="0"/>
    </xf>
    <xf numFmtId="167" fontId="29" fillId="0" borderId="2" xfId="10" applyNumberFormat="1" applyFont="1" applyBorder="1"/>
    <xf numFmtId="0" fontId="31" fillId="0" borderId="2" xfId="3" applyFont="1" applyBorder="1"/>
    <xf numFmtId="0" fontId="36" fillId="0" borderId="0" xfId="15" applyFont="1"/>
    <xf numFmtId="0" fontId="22" fillId="7" borderId="0" xfId="14" applyFill="1"/>
    <xf numFmtId="0" fontId="22" fillId="7" borderId="0" xfId="14" applyFill="1" applyAlignment="1">
      <alignment horizontal="center"/>
    </xf>
    <xf numFmtId="166" fontId="22" fillId="7" borderId="0" xfId="14" applyNumberFormat="1" applyFill="1"/>
    <xf numFmtId="0" fontId="37" fillId="0" borderId="1" xfId="0" applyFont="1" applyBorder="1" applyAlignment="1">
      <alignment horizontal="center"/>
    </xf>
    <xf numFmtId="0" fontId="37" fillId="0" borderId="2" xfId="0" applyFont="1" applyBorder="1"/>
    <xf numFmtId="167" fontId="61" fillId="0" borderId="1" xfId="0" applyNumberFormat="1" applyFont="1" applyBorder="1"/>
    <xf numFmtId="2" fontId="29" fillId="0" borderId="0" xfId="0" applyNumberFormat="1" applyFont="1"/>
    <xf numFmtId="2" fontId="0" fillId="0" borderId="0" xfId="0" applyNumberFormat="1"/>
    <xf numFmtId="0" fontId="29" fillId="6" borderId="0" xfId="0" applyFont="1" applyFill="1" applyAlignment="1">
      <alignment horizontal="center"/>
    </xf>
    <xf numFmtId="0" fontId="29" fillId="6" borderId="0" xfId="0" applyFont="1" applyFill="1"/>
    <xf numFmtId="0" fontId="29" fillId="0" borderId="0" xfId="3" applyFont="1" applyAlignment="1" applyProtection="1">
      <alignment horizontal="left"/>
      <protection locked="0"/>
    </xf>
    <xf numFmtId="0" fontId="36" fillId="0" borderId="0" xfId="0" applyFont="1" applyAlignment="1">
      <alignment horizontal="left"/>
    </xf>
    <xf numFmtId="0" fontId="28" fillId="0" borderId="1" xfId="0" applyFont="1" applyBorder="1" applyAlignment="1">
      <alignment horizontal="center"/>
    </xf>
    <xf numFmtId="0" fontId="36" fillId="4" borderId="0" xfId="0" applyFont="1" applyFill="1" applyAlignment="1" applyProtection="1">
      <alignment horizontal="center"/>
      <protection locked="0"/>
    </xf>
    <xf numFmtId="167" fontId="29" fillId="0" borderId="0" xfId="3" applyNumberFormat="1" applyFont="1"/>
    <xf numFmtId="0" fontId="31" fillId="0" borderId="0" xfId="3" applyFont="1" applyAlignment="1">
      <alignment horizontal="center"/>
    </xf>
    <xf numFmtId="0" fontId="28" fillId="0" borderId="1" xfId="0" applyFont="1" applyBorder="1"/>
    <xf numFmtId="0" fontId="7" fillId="0" borderId="1" xfId="14" applyFont="1" applyFill="1" applyBorder="1" applyAlignment="1">
      <alignment horizontal="center"/>
    </xf>
    <xf numFmtId="0" fontId="0" fillId="0" borderId="13" xfId="0" applyBorder="1"/>
    <xf numFmtId="2" fontId="33" fillId="5" borderId="0" xfId="0" applyNumberFormat="1" applyFont="1" applyFill="1" applyProtection="1">
      <protection locked="0"/>
    </xf>
    <xf numFmtId="167" fontId="29" fillId="0" borderId="0" xfId="0" applyNumberFormat="1" applyFont="1" applyAlignment="1">
      <alignment horizontal="right"/>
    </xf>
    <xf numFmtId="0" fontId="6" fillId="0" borderId="1" xfId="0" applyFont="1" applyBorder="1"/>
    <xf numFmtId="2" fontId="29" fillId="5" borderId="0" xfId="0" applyNumberFormat="1" applyFont="1" applyFill="1"/>
    <xf numFmtId="167" fontId="37" fillId="0" borderId="1" xfId="0" applyNumberFormat="1" applyFont="1" applyBorder="1"/>
    <xf numFmtId="167" fontId="37" fillId="4" borderId="0" xfId="0" applyNumberFormat="1" applyFont="1" applyFill="1" applyProtection="1">
      <protection locked="0"/>
    </xf>
    <xf numFmtId="167" fontId="38" fillId="5" borderId="1" xfId="7" applyNumberFormat="1" applyFill="1" applyBorder="1" applyProtection="1">
      <protection locked="0"/>
    </xf>
    <xf numFmtId="0" fontId="5" fillId="0" borderId="1" xfId="0" applyFont="1" applyBorder="1"/>
    <xf numFmtId="0" fontId="64" fillId="0" borderId="0" xfId="0" applyFont="1" applyAlignment="1">
      <alignment vertical="top"/>
    </xf>
    <xf numFmtId="49" fontId="64" fillId="0" borderId="0" xfId="0" applyNumberFormat="1" applyFont="1" applyAlignment="1">
      <alignment vertical="top"/>
    </xf>
    <xf numFmtId="49" fontId="64" fillId="0" borderId="1" xfId="0" applyNumberFormat="1" applyFont="1" applyBorder="1" applyAlignment="1">
      <alignment vertical="top"/>
    </xf>
    <xf numFmtId="0" fontId="64" fillId="0" borderId="1" xfId="0" applyFont="1" applyBorder="1" applyAlignment="1">
      <alignment vertical="top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166" fontId="36" fillId="3" borderId="1" xfId="0" applyNumberFormat="1" applyFont="1" applyFill="1" applyBorder="1"/>
    <xf numFmtId="166" fontId="36" fillId="7" borderId="1" xfId="0" applyNumberFormat="1" applyFont="1" applyFill="1" applyBorder="1"/>
    <xf numFmtId="0" fontId="4" fillId="0" borderId="0" xfId="0" applyFont="1"/>
    <xf numFmtId="0" fontId="29" fillId="0" borderId="0" xfId="3" applyFont="1" applyAlignment="1" applyProtection="1">
      <alignment horizontal="right"/>
      <protection locked="0"/>
    </xf>
    <xf numFmtId="2" fontId="36" fillId="0" borderId="1" xfId="0" applyNumberFormat="1" applyFont="1" applyBorder="1"/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40" fillId="0" borderId="0" xfId="14" applyFont="1" applyFill="1" applyAlignment="1">
      <alignment horizontal="center"/>
    </xf>
    <xf numFmtId="166" fontId="29" fillId="3" borderId="1" xfId="0" applyNumberFormat="1" applyFont="1" applyFill="1" applyBorder="1"/>
    <xf numFmtId="0" fontId="27" fillId="0" borderId="0" xfId="3" applyFont="1" applyAlignment="1" applyProtection="1">
      <alignment horizontal="center" vertical="center"/>
      <protection locked="0"/>
    </xf>
    <xf numFmtId="167" fontId="36" fillId="3" borderId="1" xfId="0" applyNumberFormat="1" applyFont="1" applyFill="1" applyBorder="1"/>
    <xf numFmtId="0" fontId="66" fillId="0" borderId="0" xfId="0" applyFont="1"/>
    <xf numFmtId="0" fontId="28" fillId="0" borderId="0" xfId="92" applyProtection="1">
      <protection locked="0"/>
    </xf>
    <xf numFmtId="0" fontId="31" fillId="0" borderId="0" xfId="92" applyFont="1" applyProtection="1">
      <protection locked="0"/>
    </xf>
    <xf numFmtId="0" fontId="29" fillId="0" borderId="0" xfId="92" applyFont="1" applyProtection="1">
      <protection locked="0"/>
    </xf>
    <xf numFmtId="0" fontId="28" fillId="0" borderId="0" xfId="92" applyAlignment="1" applyProtection="1">
      <alignment horizontal="center"/>
      <protection locked="0"/>
    </xf>
    <xf numFmtId="0" fontId="27" fillId="0" borderId="0" xfId="92" applyFont="1" applyAlignment="1" applyProtection="1">
      <alignment horizontal="left"/>
      <protection locked="0"/>
    </xf>
    <xf numFmtId="0" fontId="28" fillId="4" borderId="0" xfId="92" applyFill="1" applyAlignment="1" applyProtection="1">
      <alignment horizontal="center"/>
      <protection locked="0"/>
    </xf>
    <xf numFmtId="0" fontId="27" fillId="0" borderId="0" xfId="92" applyFont="1" applyProtection="1">
      <protection locked="0"/>
    </xf>
    <xf numFmtId="0" fontId="27" fillId="4" borderId="0" xfId="92" applyFont="1" applyFill="1" applyProtection="1">
      <protection locked="0"/>
    </xf>
    <xf numFmtId="0" fontId="27" fillId="0" borderId="0" xfId="92" applyFont="1" applyAlignment="1" applyProtection="1">
      <alignment horizontal="right"/>
      <protection locked="0"/>
    </xf>
    <xf numFmtId="0" fontId="28" fillId="4" borderId="0" xfId="92" applyFill="1" applyProtection="1">
      <protection locked="0"/>
    </xf>
    <xf numFmtId="166" fontId="0" fillId="5" borderId="0" xfId="0" applyNumberFormat="1" applyFill="1" applyProtection="1">
      <protection locked="0"/>
    </xf>
    <xf numFmtId="167" fontId="28" fillId="0" borderId="0" xfId="92" applyNumberFormat="1"/>
    <xf numFmtId="167" fontId="28" fillId="4" borderId="0" xfId="92" applyNumberFormat="1" applyFill="1"/>
    <xf numFmtId="167" fontId="28" fillId="5" borderId="0" xfId="92" applyNumberFormat="1" applyFill="1" applyProtection="1">
      <protection locked="0"/>
    </xf>
    <xf numFmtId="166" fontId="28" fillId="5" borderId="0" xfId="92" applyNumberFormat="1" applyFill="1" applyProtection="1">
      <protection locked="0"/>
    </xf>
    <xf numFmtId="0" fontId="28" fillId="4" borderId="0" xfId="92" applyFill="1"/>
    <xf numFmtId="167" fontId="27" fillId="0" borderId="0" xfId="92" applyNumberFormat="1" applyFont="1" applyAlignment="1">
      <alignment horizontal="right"/>
    </xf>
    <xf numFmtId="0" fontId="0" fillId="0" borderId="0" xfId="0" applyAlignment="1">
      <alignment wrapText="1"/>
    </xf>
    <xf numFmtId="0" fontId="28" fillId="0" borderId="0" xfId="0" applyFont="1" applyAlignment="1">
      <alignment wrapText="1"/>
    </xf>
    <xf numFmtId="0" fontId="2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7" fillId="0" borderId="0" xfId="0" applyFont="1"/>
    <xf numFmtId="0" fontId="65" fillId="0" borderId="0" xfId="0" applyFont="1"/>
    <xf numFmtId="0" fontId="65" fillId="0" borderId="1" xfId="0" applyFont="1" applyBorder="1"/>
    <xf numFmtId="0" fontId="29" fillId="0" borderId="0" xfId="15" applyFont="1"/>
    <xf numFmtId="164" fontId="29" fillId="0" borderId="0" xfId="15" applyNumberFormat="1" applyFont="1" applyAlignment="1">
      <alignment horizontal="right"/>
    </xf>
    <xf numFmtId="0" fontId="29" fillId="4" borderId="0" xfId="15" applyFont="1" applyFill="1"/>
    <xf numFmtId="165" fontId="29" fillId="0" borderId="0" xfId="15" applyNumberFormat="1" applyFont="1" applyAlignment="1">
      <alignment horizontal="right"/>
    </xf>
    <xf numFmtId="0" fontId="23" fillId="0" borderId="0" xfId="10" applyAlignment="1" applyProtection="1">
      <alignment horizontal="left"/>
      <protection locked="0"/>
    </xf>
    <xf numFmtId="0" fontId="40" fillId="9" borderId="0" xfId="8" applyFont="1"/>
    <xf numFmtId="0" fontId="40" fillId="12" borderId="0" xfId="133" applyFont="1"/>
    <xf numFmtId="0" fontId="40" fillId="10" borderId="0" xfId="12" applyFont="1"/>
    <xf numFmtId="0" fontId="32" fillId="0" borderId="0" xfId="3" applyFont="1"/>
    <xf numFmtId="0" fontId="35" fillId="0" borderId="0" xfId="3" applyFont="1"/>
    <xf numFmtId="0" fontId="31" fillId="0" borderId="0" xfId="15" applyFont="1"/>
    <xf numFmtId="0" fontId="31" fillId="0" borderId="0" xfId="3" applyFont="1" applyAlignment="1">
      <alignment horizontal="left"/>
    </xf>
    <xf numFmtId="0" fontId="29" fillId="0" borderId="0" xfId="15" applyFont="1" applyAlignment="1">
      <alignment horizontal="center"/>
    </xf>
    <xf numFmtId="0" fontId="31" fillId="0" borderId="0" xfId="15" applyFont="1" applyAlignment="1">
      <alignment horizontal="center"/>
    </xf>
    <xf numFmtId="0" fontId="29" fillId="4" borderId="0" xfId="15" applyFont="1" applyFill="1" applyAlignment="1">
      <alignment horizontal="center" vertical="center"/>
    </xf>
    <xf numFmtId="0" fontId="31" fillId="0" borderId="0" xfId="15" applyFont="1" applyAlignment="1">
      <alignment horizontal="left"/>
    </xf>
    <xf numFmtId="0" fontId="29" fillId="0" borderId="0" xfId="15" applyFont="1" applyAlignment="1">
      <alignment horizontal="left"/>
    </xf>
    <xf numFmtId="0" fontId="31" fillId="0" borderId="0" xfId="15" applyFont="1" applyAlignment="1">
      <alignment horizontal="left" vertical="center"/>
    </xf>
    <xf numFmtId="0" fontId="29" fillId="0" borderId="0" xfId="15" applyFont="1" applyAlignment="1">
      <alignment horizontal="center" vertical="center"/>
    </xf>
    <xf numFmtId="0" fontId="29" fillId="0" borderId="1" xfId="15" applyFont="1" applyBorder="1" applyAlignment="1">
      <alignment horizontal="center"/>
    </xf>
    <xf numFmtId="0" fontId="36" fillId="0" borderId="1" xfId="15" applyFont="1" applyBorder="1" applyAlignment="1">
      <alignment horizontal="center"/>
    </xf>
    <xf numFmtId="0" fontId="43" fillId="0" borderId="1" xfId="15" applyBorder="1" applyAlignment="1">
      <alignment horizontal="center"/>
    </xf>
    <xf numFmtId="0" fontId="31" fillId="0" borderId="1" xfId="15" applyFont="1" applyBorder="1" applyAlignment="1">
      <alignment horizontal="center"/>
    </xf>
    <xf numFmtId="0" fontId="29" fillId="4" borderId="0" xfId="15" applyFont="1" applyFill="1" applyAlignment="1">
      <alignment horizontal="center"/>
    </xf>
    <xf numFmtId="0" fontId="29" fillId="4" borderId="1" xfId="15" applyFont="1" applyFill="1" applyBorder="1" applyAlignment="1">
      <alignment horizontal="center" vertical="center"/>
    </xf>
    <xf numFmtId="0" fontId="37" fillId="0" borderId="1" xfId="15" applyFont="1" applyBorder="1" applyAlignment="1">
      <alignment horizontal="center" vertical="center"/>
    </xf>
    <xf numFmtId="0" fontId="29" fillId="0" borderId="1" xfId="15" applyFont="1" applyBorder="1" applyAlignment="1">
      <alignment horizontal="center" vertical="center"/>
    </xf>
    <xf numFmtId="0" fontId="31" fillId="4" borderId="1" xfId="15" applyFont="1" applyFill="1" applyBorder="1" applyAlignment="1">
      <alignment horizontal="center"/>
    </xf>
    <xf numFmtId="0" fontId="31" fillId="0" borderId="1" xfId="15" applyFont="1" applyBorder="1" applyAlignment="1">
      <alignment horizontal="center" vertical="center"/>
    </xf>
    <xf numFmtId="0" fontId="36" fillId="0" borderId="1" xfId="15" applyFont="1" applyBorder="1" applyAlignment="1">
      <alignment horizontal="center" vertical="center"/>
    </xf>
    <xf numFmtId="0" fontId="37" fillId="0" borderId="1" xfId="15" applyFont="1" applyBorder="1" applyAlignment="1">
      <alignment horizontal="center"/>
    </xf>
    <xf numFmtId="0" fontId="31" fillId="0" borderId="1" xfId="15" applyFont="1" applyBorder="1" applyAlignment="1">
      <alignment horizontal="left"/>
    </xf>
    <xf numFmtId="0" fontId="31" fillId="0" borderId="1" xfId="15" applyFont="1" applyBorder="1" applyAlignment="1">
      <alignment horizontal="left" vertical="center"/>
    </xf>
    <xf numFmtId="0" fontId="29" fillId="0" borderId="0" xfId="15" applyFont="1" applyAlignment="1">
      <alignment horizontal="left" vertical="center"/>
    </xf>
    <xf numFmtId="166" fontId="36" fillId="0" borderId="0" xfId="15" applyNumberFormat="1" applyFont="1"/>
    <xf numFmtId="0" fontId="31" fillId="0" borderId="0" xfId="15" applyFont="1" applyAlignment="1">
      <alignment horizontal="center" vertical="center"/>
    </xf>
    <xf numFmtId="167" fontId="29" fillId="4" borderId="0" xfId="15" applyNumberFormat="1" applyFont="1" applyFill="1"/>
    <xf numFmtId="166" fontId="33" fillId="5" borderId="0" xfId="15" applyNumberFormat="1" applyFont="1" applyFill="1"/>
    <xf numFmtId="166" fontId="29" fillId="0" borderId="0" xfId="15" applyNumberFormat="1" applyFont="1"/>
    <xf numFmtId="167" fontId="29" fillId="0" borderId="0" xfId="15" applyNumberFormat="1" applyFont="1"/>
    <xf numFmtId="166" fontId="36" fillId="3" borderId="0" xfId="15" applyNumberFormat="1" applyFont="1" applyFill="1"/>
    <xf numFmtId="2" fontId="36" fillId="3" borderId="0" xfId="15" applyNumberFormat="1" applyFont="1" applyFill="1"/>
    <xf numFmtId="167" fontId="36" fillId="0" borderId="0" xfId="15" applyNumberFormat="1" applyFont="1"/>
    <xf numFmtId="166" fontId="29" fillId="4" borderId="0" xfId="15" applyNumberFormat="1" applyFont="1" applyFill="1"/>
    <xf numFmtId="166" fontId="29" fillId="5" borderId="0" xfId="15" applyNumberFormat="1" applyFont="1" applyFill="1"/>
    <xf numFmtId="167" fontId="29" fillId="0" borderId="0" xfId="15" applyNumberFormat="1" applyFont="1" applyAlignment="1">
      <alignment horizontal="left"/>
    </xf>
    <xf numFmtId="166" fontId="29" fillId="0" borderId="0" xfId="15" applyNumberFormat="1" applyFont="1" applyAlignment="1">
      <alignment horizontal="left"/>
    </xf>
    <xf numFmtId="167" fontId="31" fillId="0" borderId="0" xfId="15" applyNumberFormat="1" applyFont="1" applyAlignment="1">
      <alignment horizontal="left"/>
    </xf>
    <xf numFmtId="0" fontId="65" fillId="0" borderId="0" xfId="0" applyFont="1" applyAlignment="1">
      <alignment wrapText="1"/>
    </xf>
    <xf numFmtId="0" fontId="29" fillId="0" borderId="0" xfId="0" applyFont="1" applyAlignment="1" applyProtection="1">
      <alignment wrapText="1"/>
      <protection locked="0"/>
    </xf>
    <xf numFmtId="0" fontId="65" fillId="0" borderId="1" xfId="0" applyFont="1" applyBorder="1" applyAlignment="1">
      <alignment wrapText="1"/>
    </xf>
    <xf numFmtId="0" fontId="2" fillId="0" borderId="1" xfId="0" applyFont="1" applyBorder="1"/>
    <xf numFmtId="166" fontId="65" fillId="4" borderId="0" xfId="0" applyNumberFormat="1" applyFont="1" applyFill="1" applyProtection="1">
      <protection locked="0"/>
    </xf>
    <xf numFmtId="0" fontId="37" fillId="15" borderId="0" xfId="0" applyFont="1" applyFill="1"/>
    <xf numFmtId="0" fontId="31" fillId="6" borderId="0" xfId="0" applyFont="1" applyFill="1" applyAlignment="1">
      <alignment horizontal="center"/>
    </xf>
    <xf numFmtId="0" fontId="31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" fillId="0" borderId="0" xfId="0" applyFont="1"/>
    <xf numFmtId="0" fontId="0" fillId="6" borderId="0" xfId="0" applyFill="1"/>
    <xf numFmtId="2" fontId="36" fillId="3" borderId="1" xfId="0" applyNumberFormat="1" applyFont="1" applyFill="1" applyBorder="1"/>
    <xf numFmtId="167" fontId="29" fillId="6" borderId="1" xfId="0" applyNumberFormat="1" applyFont="1" applyFill="1" applyBorder="1"/>
    <xf numFmtId="0" fontId="2" fillId="0" borderId="0" xfId="88" applyFont="1"/>
    <xf numFmtId="0" fontId="2" fillId="0" borderId="0" xfId="109" applyFont="1"/>
    <xf numFmtId="0" fontId="68" fillId="0" borderId="0" xfId="0" applyFont="1"/>
    <xf numFmtId="0" fontId="68" fillId="0" borderId="0" xfId="0" applyFont="1" applyAlignment="1">
      <alignment wrapText="1"/>
    </xf>
    <xf numFmtId="166" fontId="69" fillId="5" borderId="0" xfId="0" applyNumberFormat="1" applyFont="1" applyFill="1"/>
    <xf numFmtId="166" fontId="69" fillId="0" borderId="0" xfId="0" applyNumberFormat="1" applyFont="1"/>
    <xf numFmtId="167" fontId="70" fillId="0" borderId="0" xfId="0" applyNumberFormat="1" applyFont="1"/>
    <xf numFmtId="166" fontId="70" fillId="4" borderId="0" xfId="10" applyNumberFormat="1" applyFont="1" applyFill="1"/>
    <xf numFmtId="166" fontId="69" fillId="5" borderId="0" xfId="10" applyNumberFormat="1" applyFont="1" applyFill="1" applyProtection="1">
      <protection locked="0"/>
    </xf>
    <xf numFmtId="166" fontId="70" fillId="0" borderId="0" xfId="10" applyNumberFormat="1" applyFont="1"/>
    <xf numFmtId="167" fontId="70" fillId="0" borderId="0" xfId="10" applyNumberFormat="1" applyFont="1"/>
    <xf numFmtId="0" fontId="70" fillId="4" borderId="0" xfId="10" applyFont="1" applyFill="1"/>
    <xf numFmtId="0" fontId="70" fillId="4" borderId="0" xfId="10" applyFont="1" applyFill="1" applyAlignment="1" applyProtection="1">
      <alignment horizontal="center" vertical="center"/>
      <protection locked="0"/>
    </xf>
    <xf numFmtId="2" fontId="71" fillId="3" borderId="0" xfId="10" applyNumberFormat="1" applyFont="1" applyFill="1" applyProtection="1">
      <protection locked="0"/>
    </xf>
    <xf numFmtId="166" fontId="71" fillId="3" borderId="0" xfId="10" applyNumberFormat="1" applyFont="1" applyFill="1" applyProtection="1">
      <protection locked="0"/>
    </xf>
    <xf numFmtId="166" fontId="71" fillId="0" borderId="0" xfId="10" applyNumberFormat="1" applyFont="1"/>
    <xf numFmtId="167" fontId="71" fillId="0" borderId="0" xfId="10" applyNumberFormat="1" applyFont="1"/>
    <xf numFmtId="166" fontId="70" fillId="5" borderId="0" xfId="10" applyNumberFormat="1" applyFont="1" applyFill="1" applyProtection="1">
      <protection locked="0"/>
    </xf>
    <xf numFmtId="166" fontId="70" fillId="6" borderId="0" xfId="10" applyNumberFormat="1" applyFont="1" applyFill="1"/>
    <xf numFmtId="2" fontId="71" fillId="0" borderId="0" xfId="10" applyNumberFormat="1" applyFont="1"/>
    <xf numFmtId="167" fontId="70" fillId="0" borderId="0" xfId="3" applyNumberFormat="1" applyFont="1" applyAlignment="1">
      <alignment horizontal="center"/>
    </xf>
    <xf numFmtId="167" fontId="70" fillId="0" borderId="2" xfId="10" applyNumberFormat="1" applyFont="1" applyBorder="1"/>
    <xf numFmtId="167" fontId="72" fillId="7" borderId="0" xfId="10" applyNumberFormat="1" applyFont="1" applyFill="1"/>
    <xf numFmtId="167" fontId="70" fillId="0" borderId="0" xfId="3" applyNumberFormat="1" applyFont="1"/>
    <xf numFmtId="167" fontId="70" fillId="4" borderId="0" xfId="3" applyNumberFormat="1" applyFont="1" applyFill="1" applyAlignment="1">
      <alignment horizontal="center"/>
    </xf>
    <xf numFmtId="167" fontId="72" fillId="0" borderId="0" xfId="10" applyNumberFormat="1" applyFont="1"/>
    <xf numFmtId="0" fontId="70" fillId="0" borderId="0" xfId="10" applyFont="1" applyProtection="1">
      <protection locked="0"/>
    </xf>
    <xf numFmtId="0" fontId="60" fillId="0" borderId="0" xfId="0" applyFont="1"/>
    <xf numFmtId="0" fontId="60" fillId="0" borderId="0" xfId="0" applyFont="1" applyAlignment="1">
      <alignment wrapText="1"/>
    </xf>
    <xf numFmtId="0" fontId="73" fillId="0" borderId="0" xfId="0" applyFont="1"/>
    <xf numFmtId="0" fontId="73" fillId="0" borderId="0" xfId="0" applyFont="1" applyAlignment="1">
      <alignment wrapText="1"/>
    </xf>
    <xf numFmtId="0" fontId="74" fillId="0" borderId="0" xfId="0" applyFont="1" applyAlignment="1">
      <alignment horizontal="center"/>
    </xf>
    <xf numFmtId="0" fontId="70" fillId="2" borderId="0" xfId="0" applyFont="1" applyFill="1"/>
    <xf numFmtId="0" fontId="71" fillId="7" borderId="0" xfId="0" applyFont="1" applyFill="1"/>
    <xf numFmtId="0" fontId="70" fillId="6" borderId="0" xfId="0" applyFont="1" applyFill="1"/>
    <xf numFmtId="166" fontId="70" fillId="3" borderId="0" xfId="0" applyNumberFormat="1" applyFont="1" applyFill="1"/>
    <xf numFmtId="2" fontId="70" fillId="0" borderId="0" xfId="0" applyNumberFormat="1" applyFont="1"/>
    <xf numFmtId="0" fontId="71" fillId="2" borderId="0" xfId="0" applyFont="1" applyFill="1"/>
    <xf numFmtId="0" fontId="71" fillId="8" borderId="0" xfId="0" applyFont="1" applyFill="1"/>
    <xf numFmtId="0" fontId="71" fillId="4" borderId="2" xfId="0" applyFont="1" applyFill="1" applyBorder="1"/>
    <xf numFmtId="0" fontId="71" fillId="4" borderId="0" xfId="0" applyFont="1" applyFill="1"/>
    <xf numFmtId="166" fontId="71" fillId="7" borderId="0" xfId="0" applyNumberFormat="1" applyFont="1" applyFill="1"/>
    <xf numFmtId="166" fontId="71" fillId="2" borderId="0" xfId="0" applyNumberFormat="1" applyFont="1" applyFill="1"/>
    <xf numFmtId="0" fontId="70" fillId="0" borderId="0" xfId="0" applyFont="1"/>
    <xf numFmtId="0" fontId="70" fillId="6" borderId="0" xfId="0" applyFont="1" applyFill="1" applyAlignment="1">
      <alignment horizontal="center"/>
    </xf>
    <xf numFmtId="0" fontId="74" fillId="0" borderId="1" xfId="0" applyFont="1" applyBorder="1" applyAlignment="1">
      <alignment horizontal="center"/>
    </xf>
    <xf numFmtId="0" fontId="75" fillId="0" borderId="1" xfId="0" applyFont="1" applyBorder="1"/>
    <xf numFmtId="0" fontId="68" fillId="0" borderId="1" xfId="0" applyFont="1" applyBorder="1" applyAlignment="1">
      <alignment wrapText="1"/>
    </xf>
    <xf numFmtId="0" fontId="71" fillId="7" borderId="1" xfId="0" applyFont="1" applyFill="1" applyBorder="1"/>
    <xf numFmtId="166" fontId="69" fillId="5" borderId="1" xfId="0" applyNumberFormat="1" applyFont="1" applyFill="1" applyBorder="1"/>
    <xf numFmtId="166" fontId="69" fillId="0" borderId="1" xfId="0" applyNumberFormat="1" applyFont="1" applyBorder="1"/>
    <xf numFmtId="166" fontId="70" fillId="3" borderId="1" xfId="0" applyNumberFormat="1" applyFont="1" applyFill="1" applyBorder="1"/>
    <xf numFmtId="167" fontId="70" fillId="0" borderId="1" xfId="0" applyNumberFormat="1" applyFont="1" applyBorder="1"/>
    <xf numFmtId="2" fontId="74" fillId="0" borderId="0" xfId="0" applyNumberFormat="1" applyFont="1"/>
    <xf numFmtId="167" fontId="69" fillId="8" borderId="0" xfId="0" applyNumberFormat="1" applyFont="1" applyFill="1"/>
    <xf numFmtId="167" fontId="69" fillId="0" borderId="3" xfId="0" applyNumberFormat="1" applyFont="1" applyBorder="1"/>
    <xf numFmtId="167" fontId="69" fillId="0" borderId="1" xfId="0" applyNumberFormat="1" applyFont="1" applyBorder="1"/>
    <xf numFmtId="167" fontId="71" fillId="7" borderId="0" xfId="0" applyNumberFormat="1" applyFont="1" applyFill="1"/>
    <xf numFmtId="167" fontId="71" fillId="0" borderId="1" xfId="0" applyNumberFormat="1" applyFont="1" applyBorder="1"/>
    <xf numFmtId="0" fontId="37" fillId="0" borderId="1" xfId="0" applyFont="1" applyBorder="1"/>
    <xf numFmtId="0" fontId="37" fillId="0" borderId="1" xfId="0" applyFont="1" applyBorder="1" applyAlignment="1">
      <alignment horizontal="right"/>
    </xf>
    <xf numFmtId="0" fontId="76" fillId="0" borderId="0" xfId="0" applyFont="1" applyAlignment="1">
      <alignment wrapText="1"/>
    </xf>
    <xf numFmtId="0" fontId="60" fillId="0" borderId="1" xfId="0" applyFont="1" applyBorder="1"/>
    <xf numFmtId="0" fontId="73" fillId="0" borderId="1" xfId="0" applyFont="1" applyBorder="1"/>
    <xf numFmtId="0" fontId="27" fillId="0" borderId="1" xfId="7" applyFont="1" applyBorder="1" applyAlignment="1" applyProtection="1">
      <alignment horizontal="right"/>
      <protection locked="0"/>
    </xf>
    <xf numFmtId="0" fontId="77" fillId="0" borderId="0" xfId="134" applyFont="1"/>
    <xf numFmtId="166" fontId="33" fillId="0" borderId="0" xfId="15" applyNumberFormat="1" applyFont="1"/>
    <xf numFmtId="166" fontId="70" fillId="0" borderId="0" xfId="0" applyNumberFormat="1" applyFont="1"/>
    <xf numFmtId="167" fontId="70" fillId="42" borderId="0" xfId="0" applyNumberFormat="1" applyFont="1" applyFill="1"/>
    <xf numFmtId="0" fontId="70" fillId="4" borderId="0" xfId="0" applyFont="1" applyFill="1"/>
    <xf numFmtId="167" fontId="70" fillId="3" borderId="0" xfId="0" applyNumberFormat="1" applyFont="1" applyFill="1"/>
    <xf numFmtId="167" fontId="70" fillId="5" borderId="0" xfId="0" applyNumberFormat="1" applyFont="1" applyFill="1"/>
    <xf numFmtId="2" fontId="70" fillId="5" borderId="0" xfId="0" applyNumberFormat="1" applyFont="1" applyFill="1"/>
    <xf numFmtId="166" fontId="75" fillId="13" borderId="0" xfId="14" applyNumberFormat="1" applyFont="1"/>
    <xf numFmtId="167" fontId="75" fillId="0" borderId="0" xfId="14" applyNumberFormat="1" applyFont="1" applyFill="1"/>
    <xf numFmtId="0" fontId="75" fillId="4" borderId="0" xfId="14" applyFont="1" applyFill="1"/>
    <xf numFmtId="166" fontId="75" fillId="4" borderId="0" xfId="14" applyNumberFormat="1" applyFont="1" applyFill="1"/>
    <xf numFmtId="167" fontId="72" fillId="0" borderId="0" xfId="0" applyNumberFormat="1" applyFont="1"/>
    <xf numFmtId="0" fontId="74" fillId="0" borderId="0" xfId="0" applyFont="1"/>
    <xf numFmtId="0" fontId="27" fillId="0" borderId="0" xfId="3" applyFont="1" applyAlignment="1">
      <alignment horizontal="right"/>
    </xf>
    <xf numFmtId="0" fontId="70" fillId="4" borderId="0" xfId="0" applyFont="1" applyFill="1" applyAlignment="1" applyProtection="1">
      <alignment horizontal="center"/>
      <protection locked="0"/>
    </xf>
    <xf numFmtId="166" fontId="70" fillId="4" borderId="0" xfId="0" applyNumberFormat="1" applyFont="1" applyFill="1"/>
    <xf numFmtId="166" fontId="69" fillId="5" borderId="0" xfId="0" applyNumberFormat="1" applyFont="1" applyFill="1" applyProtection="1">
      <protection locked="0"/>
    </xf>
    <xf numFmtId="2" fontId="69" fillId="5" borderId="0" xfId="0" applyNumberFormat="1" applyFont="1" applyFill="1" applyProtection="1">
      <protection locked="0"/>
    </xf>
    <xf numFmtId="166" fontId="70" fillId="5" borderId="0" xfId="0" applyNumberFormat="1" applyFont="1" applyFill="1" applyProtection="1">
      <protection locked="0"/>
    </xf>
    <xf numFmtId="167" fontId="70" fillId="0" borderId="0" xfId="0" applyNumberFormat="1" applyFont="1" applyAlignment="1">
      <alignment horizontal="right"/>
    </xf>
    <xf numFmtId="166" fontId="70" fillId="0" borderId="0" xfId="0" applyNumberFormat="1" applyFont="1" applyAlignment="1">
      <alignment horizontal="left"/>
    </xf>
    <xf numFmtId="167" fontId="70" fillId="0" borderId="0" xfId="0" applyNumberFormat="1" applyFont="1" applyAlignment="1">
      <alignment horizontal="left"/>
    </xf>
    <xf numFmtId="0" fontId="70" fillId="0" borderId="0" xfId="0" applyFont="1" applyAlignment="1">
      <alignment horizontal="left"/>
    </xf>
    <xf numFmtId="167" fontId="72" fillId="0" borderId="0" xfId="0" applyNumberFormat="1" applyFont="1" applyAlignment="1">
      <alignment horizontal="left"/>
    </xf>
    <xf numFmtId="0" fontId="70" fillId="0" borderId="0" xfId="0" applyFont="1" applyProtection="1">
      <protection locked="0"/>
    </xf>
    <xf numFmtId="0" fontId="27" fillId="0" borderId="0" xfId="3" applyFont="1" applyAlignment="1" applyProtection="1">
      <alignment horizontal="right"/>
      <protection locked="0"/>
    </xf>
    <xf numFmtId="0" fontId="79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0" fillId="0" borderId="0" xfId="0" applyAlignment="1">
      <alignment vertical="center"/>
    </xf>
    <xf numFmtId="0" fontId="82" fillId="0" borderId="0" xfId="0" applyFont="1" applyAlignment="1">
      <alignment vertical="center"/>
    </xf>
    <xf numFmtId="0" fontId="83" fillId="0" borderId="0" xfId="0" applyFont="1"/>
    <xf numFmtId="0" fontId="36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82" fillId="0" borderId="0" xfId="0" applyFont="1" applyAlignment="1">
      <alignment horizontal="left" vertical="center" indent="4"/>
    </xf>
    <xf numFmtId="0" fontId="86" fillId="0" borderId="0" xfId="0" applyFont="1" applyAlignment="1">
      <alignment horizontal="left" vertical="center" indent="4"/>
    </xf>
    <xf numFmtId="166" fontId="71" fillId="4" borderId="0" xfId="0" applyNumberFormat="1" applyFont="1" applyFill="1" applyProtection="1">
      <protection locked="0"/>
    </xf>
    <xf numFmtId="0" fontId="71" fillId="4" borderId="0" xfId="0" applyFont="1" applyFill="1" applyProtection="1">
      <protection locked="0"/>
    </xf>
    <xf numFmtId="0" fontId="71" fillId="44" borderId="0" xfId="0" applyFont="1" applyFill="1" applyProtection="1">
      <protection locked="0"/>
    </xf>
    <xf numFmtId="0" fontId="70" fillId="4" borderId="0" xfId="3" applyFont="1" applyFill="1" applyAlignment="1">
      <alignment horizontal="center"/>
    </xf>
    <xf numFmtId="167" fontId="88" fillId="4" borderId="0" xfId="0" applyNumberFormat="1" applyFont="1" applyFill="1" applyProtection="1">
      <protection locked="0"/>
    </xf>
    <xf numFmtId="0" fontId="68" fillId="0" borderId="1" xfId="0" applyFont="1" applyBorder="1"/>
    <xf numFmtId="0" fontId="70" fillId="4" borderId="1" xfId="0" applyFont="1" applyFill="1" applyBorder="1"/>
    <xf numFmtId="0" fontId="71" fillId="4" borderId="1" xfId="0" applyFont="1" applyFill="1" applyBorder="1"/>
    <xf numFmtId="2" fontId="69" fillId="5" borderId="1" xfId="0" applyNumberFormat="1" applyFont="1" applyFill="1" applyBorder="1" applyProtection="1">
      <protection locked="0"/>
    </xf>
    <xf numFmtId="166" fontId="70" fillId="5" borderId="1" xfId="0" applyNumberFormat="1" applyFont="1" applyFill="1" applyBorder="1" applyProtection="1">
      <protection locked="0"/>
    </xf>
    <xf numFmtId="166" fontId="71" fillId="4" borderId="1" xfId="0" applyNumberFormat="1" applyFont="1" applyFill="1" applyBorder="1"/>
    <xf numFmtId="166" fontId="71" fillId="3" borderId="1" xfId="0" applyNumberFormat="1" applyFont="1" applyFill="1" applyBorder="1" applyProtection="1">
      <protection locked="0"/>
    </xf>
    <xf numFmtId="166" fontId="71" fillId="0" borderId="1" xfId="0" applyNumberFormat="1" applyFont="1" applyBorder="1"/>
    <xf numFmtId="166" fontId="71" fillId="44" borderId="1" xfId="0" applyNumberFormat="1" applyFont="1" applyFill="1" applyBorder="1"/>
    <xf numFmtId="167" fontId="70" fillId="0" borderId="1" xfId="3" applyNumberFormat="1" applyFont="1" applyBorder="1" applyAlignment="1">
      <alignment horizontal="center"/>
    </xf>
    <xf numFmtId="167" fontId="88" fillId="0" borderId="1" xfId="0" applyNumberFormat="1" applyFont="1" applyBorder="1"/>
    <xf numFmtId="0" fontId="74" fillId="0" borderId="1" xfId="0" applyFont="1" applyBorder="1"/>
    <xf numFmtId="0" fontId="37" fillId="0" borderId="1" xfId="0" applyFont="1" applyBorder="1" applyAlignment="1" applyProtection="1">
      <alignment horizontal="right"/>
      <protection locked="0"/>
    </xf>
    <xf numFmtId="0" fontId="74" fillId="4" borderId="0" xfId="92" applyFont="1" applyFill="1" applyProtection="1">
      <protection locked="0"/>
    </xf>
    <xf numFmtId="166" fontId="74" fillId="5" borderId="0" xfId="0" applyNumberFormat="1" applyFont="1" applyFill="1" applyProtection="1">
      <protection locked="0"/>
    </xf>
    <xf numFmtId="167" fontId="74" fillId="0" borderId="0" xfId="92" applyNumberFormat="1" applyFont="1"/>
    <xf numFmtId="167" fontId="74" fillId="4" borderId="0" xfId="92" applyNumberFormat="1" applyFont="1" applyFill="1"/>
    <xf numFmtId="167" fontId="74" fillId="5" borderId="0" xfId="92" applyNumberFormat="1" applyFont="1" applyFill="1" applyProtection="1">
      <protection locked="0"/>
    </xf>
    <xf numFmtId="166" fontId="74" fillId="5" borderId="0" xfId="92" applyNumberFormat="1" applyFont="1" applyFill="1" applyProtection="1">
      <protection locked="0"/>
    </xf>
    <xf numFmtId="0" fontId="74" fillId="4" borderId="0" xfId="92" applyFont="1" applyFill="1"/>
    <xf numFmtId="167" fontId="78" fillId="0" borderId="0" xfId="92" applyNumberFormat="1" applyFont="1" applyAlignment="1">
      <alignment horizontal="right"/>
    </xf>
    <xf numFmtId="0" fontId="89" fillId="0" borderId="0" xfId="0" applyFont="1"/>
    <xf numFmtId="0" fontId="90" fillId="0" borderId="0" xfId="0" applyFont="1" applyAlignment="1">
      <alignment vertical="center"/>
    </xf>
    <xf numFmtId="0" fontId="91" fillId="0" borderId="0" xfId="0" applyFont="1"/>
    <xf numFmtId="0" fontId="92" fillId="0" borderId="0" xfId="0" applyFont="1"/>
    <xf numFmtId="167" fontId="37" fillId="0" borderId="1" xfId="0" applyNumberFormat="1" applyFont="1" applyBorder="1" applyAlignment="1">
      <alignment horizontal="right"/>
    </xf>
    <xf numFmtId="0" fontId="66" fillId="0" borderId="0" xfId="0" applyFont="1" applyAlignment="1">
      <alignment horizontal="left"/>
    </xf>
    <xf numFmtId="0" fontId="31" fillId="0" borderId="0" xfId="15" applyFont="1"/>
    <xf numFmtId="15" fontId="3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5" fontId="35" fillId="0" borderId="0" xfId="3" applyNumberFormat="1" applyFont="1" applyAlignment="1">
      <alignment horizontal="right"/>
    </xf>
    <xf numFmtId="0" fontId="28" fillId="0" borderId="0" xfId="3" applyAlignment="1">
      <alignment horizontal="right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3" applyFont="1" applyAlignment="1">
      <alignment horizontal="center"/>
    </xf>
    <xf numFmtId="0" fontId="37" fillId="0" borderId="0" xfId="0" applyFont="1" applyAlignment="1">
      <alignment horizontal="left"/>
    </xf>
    <xf numFmtId="0" fontId="37" fillId="15" borderId="0" xfId="0" applyFont="1" applyFill="1"/>
    <xf numFmtId="0" fontId="36" fillId="2" borderId="1" xfId="0" applyFont="1" applyFill="1" applyBorder="1"/>
    <xf numFmtId="0" fontId="36" fillId="0" borderId="0" xfId="0" applyFont="1"/>
    <xf numFmtId="0" fontId="35" fillId="0" borderId="0" xfId="0" applyFont="1"/>
    <xf numFmtId="167" fontId="31" fillId="45" borderId="0" xfId="0" applyNumberFormat="1" applyFont="1" applyFill="1"/>
    <xf numFmtId="0" fontId="65" fillId="45" borderId="0" xfId="0" applyFont="1" applyFill="1"/>
  </cellXfs>
  <cellStyles count="154">
    <cellStyle name="20% - Accent1" xfId="40" builtinId="30" customBuiltin="1"/>
    <cellStyle name="20% - Accent1 2" xfId="69" xr:uid="{673856BF-2588-46E3-A648-1994068C584B}"/>
    <cellStyle name="20% - Accent1 3" xfId="99" xr:uid="{4FE5EF65-89A9-4742-BA07-0083126B72A1}"/>
    <cellStyle name="20% - Accent1 4" xfId="118" xr:uid="{97C45BAD-02B1-44E0-B7C6-DC743E36FED0}"/>
    <cellStyle name="20% - Accent1 5" xfId="136" xr:uid="{D3668FE9-DB59-4C38-9BA9-FCD0050CCF11}"/>
    <cellStyle name="20% - Accent2" xfId="42" builtinId="34" customBuiltin="1"/>
    <cellStyle name="20% - Accent2 2" xfId="71" xr:uid="{F6BF6BF6-5914-4C9E-B353-5E02B10FFC27}"/>
    <cellStyle name="20% - Accent2 3" xfId="101" xr:uid="{3ADC36C0-FB10-4B33-8887-6AD831079B22}"/>
    <cellStyle name="20% - Accent2 4" xfId="121" xr:uid="{CA1BFA86-E556-4A90-B552-2CA37C8ADFDF}"/>
    <cellStyle name="20% - Accent2 5" xfId="139" xr:uid="{F951E240-E2E0-4FE0-97E4-4AA478AB932B}"/>
    <cellStyle name="20% - Accent3" xfId="44" builtinId="38" customBuiltin="1"/>
    <cellStyle name="20% - Accent3 2" xfId="73" xr:uid="{3C65443E-7C02-48BC-9CA6-78E889BA36AA}"/>
    <cellStyle name="20% - Accent3 3" xfId="103" xr:uid="{1F050A54-ED72-4D2C-B3B8-15D1D9086644}"/>
    <cellStyle name="20% - Accent3 4" xfId="124" xr:uid="{C352846D-CCB6-42E6-9EC6-427FDCD9D5BB}"/>
    <cellStyle name="20% - Accent3 5" xfId="142" xr:uid="{B0719DA4-A947-4971-9DEE-FB3489D3559D}"/>
    <cellStyle name="20% - Accent4" xfId="47" builtinId="42" customBuiltin="1"/>
    <cellStyle name="20% - Accent4 2" xfId="75" xr:uid="{FACADF12-D476-49C0-8778-45D44497E74A}"/>
    <cellStyle name="20% - Accent4 3" xfId="105" xr:uid="{348CC7A2-BF8E-484E-A81C-7CE4727F50C3}"/>
    <cellStyle name="20% - Accent4 4" xfId="126" xr:uid="{101360C1-299C-4C7A-8063-75828145D2C9}"/>
    <cellStyle name="20% - Accent4 5" xfId="145" xr:uid="{23BC9087-19B2-4EC7-A5F2-CB191A674617}"/>
    <cellStyle name="20% - Accent5" xfId="50" builtinId="46" customBuiltin="1"/>
    <cellStyle name="20% - Accent5 2" xfId="77" xr:uid="{E641ACD6-EFC3-4B18-AD05-C9142C9A5B12}"/>
    <cellStyle name="20% - Accent5 3" xfId="106" xr:uid="{154F352D-5A76-4DA0-BCC6-114914DC8038}"/>
    <cellStyle name="20% - Accent5 4" xfId="128" xr:uid="{B0E6BA91-1543-4537-9697-7BDB48D67DF7}"/>
    <cellStyle name="20% - Accent5 5" xfId="148" xr:uid="{B93D3E02-6CE6-446C-9E7E-999D1D9CC6E8}"/>
    <cellStyle name="20% - Accent6" xfId="52" builtinId="50" customBuiltin="1"/>
    <cellStyle name="20% - Accent6 2" xfId="79" xr:uid="{E1A3C077-EDF7-40F4-8B8F-7F61FA27B1B0}"/>
    <cellStyle name="20% - Accent6 3" xfId="107" xr:uid="{B3360243-85EB-4701-937A-5068788BFE0C}"/>
    <cellStyle name="20% - Accent6 4" xfId="131" xr:uid="{72DA9E55-DEFB-4EF3-B8D9-9EB22D380D69}"/>
    <cellStyle name="20% - Accent6 5" xfId="151" xr:uid="{7F3B080C-0990-4E0A-9960-8AD91887AC55}"/>
    <cellStyle name="40% - Accent1" xfId="8" builtinId="31"/>
    <cellStyle name="40% - Accent1 2" xfId="11" xr:uid="{00000000-0005-0000-0000-000001000000}"/>
    <cellStyle name="40% - Accent1 3" xfId="58" xr:uid="{C552BD6E-DE0A-4F05-B6F4-ECB48C8A531E}"/>
    <cellStyle name="40% - Accent1 4" xfId="70" xr:uid="{02AEE21F-A6E2-4A42-A55F-E874291E7B39}"/>
    <cellStyle name="40% - Accent1 5" xfId="100" xr:uid="{F8011581-6C59-412D-84E0-41C9B6ACC2E9}"/>
    <cellStyle name="40% - Accent1 6" xfId="119" xr:uid="{DD69A7F3-58F0-451C-B228-BD708E54F3F4}"/>
    <cellStyle name="40% - Accent1 7" xfId="137" xr:uid="{28BA88F7-0E14-42AB-8CEC-5D54ABB62C1B}"/>
    <cellStyle name="40% - Accent2" xfId="133" builtinId="35"/>
    <cellStyle name="40% - Accent2 2" xfId="60" xr:uid="{A79E944E-18CB-4707-A353-23127EA47E83}"/>
    <cellStyle name="40% - Accent2 3" xfId="72" xr:uid="{D20E45DC-35DA-4D26-BE1A-C8C9F1A06C56}"/>
    <cellStyle name="40% - Accent2 4" xfId="102" xr:uid="{2BA2D5B5-9148-47C4-98B8-35A3FA5D5C3E}"/>
    <cellStyle name="40% - Accent2 5" xfId="122" xr:uid="{2F12CFB2-FB47-4023-8F3D-B4C3716D5D8D}"/>
    <cellStyle name="40% - Accent2 6" xfId="140" xr:uid="{0B343913-C004-4C8B-BBAE-22C748A704EA}"/>
    <cellStyle name="40% - Accent3" xfId="45" builtinId="39" customBuiltin="1"/>
    <cellStyle name="40% - Accent3 2" xfId="74" xr:uid="{DAFE40D1-8F75-47D9-8BE6-3854A7001A20}"/>
    <cellStyle name="40% - Accent3 3" xfId="104" xr:uid="{F0B4A647-38F3-4515-AC13-8CBDF9B1638C}"/>
    <cellStyle name="40% - Accent3 4" xfId="125" xr:uid="{17E13BD1-50F6-420C-93E9-C76AF1F4C86B}"/>
    <cellStyle name="40% - Accent3 5" xfId="143" xr:uid="{808EA7B5-7FAF-42D6-9936-B9847C2143CD}"/>
    <cellStyle name="40% - Accent4" xfId="48" builtinId="43" customBuiltin="1"/>
    <cellStyle name="40% - Accent4 2" xfId="76" xr:uid="{DB94CE2C-7EF3-4D27-BC06-80D800401B47}"/>
    <cellStyle name="40% - Accent4 3" xfId="95" xr:uid="{B81B1216-5627-4C8C-90E1-F830C0FD4271}"/>
    <cellStyle name="40% - Accent4 4" xfId="114" xr:uid="{52BEEB40-7E2D-4FC3-8237-2F2546214C9D}"/>
    <cellStyle name="40% - Accent4 5" xfId="146" xr:uid="{D3F7A838-A802-41AF-9319-968F47C3B610}"/>
    <cellStyle name="40% - Accent5" xfId="86" builtinId="47" customBuiltin="1"/>
    <cellStyle name="40% - Accent5 2" xfId="64" xr:uid="{416D080C-93A1-44F2-8BBA-D957FEACAC6E}"/>
    <cellStyle name="40% - Accent5 3" xfId="78" xr:uid="{D4BC6599-3E73-4E0F-89EE-9C99163405AC}"/>
    <cellStyle name="40% - Accent5 4" xfId="129" xr:uid="{07324926-DA87-4C18-AB89-ADD3DC41F309}"/>
    <cellStyle name="40% - Accent5 5" xfId="149" xr:uid="{127D4F01-D78F-4F23-B155-2DD503006D15}"/>
    <cellStyle name="40% - Accent6" xfId="53" builtinId="51" customBuiltin="1"/>
    <cellStyle name="40% - Accent6 2" xfId="80" xr:uid="{753CD973-5D7C-489C-A430-003440E592F5}"/>
    <cellStyle name="40% - Accent6 3" xfId="108" xr:uid="{BF759B9B-C608-45A7-A465-948B0BA65B54}"/>
    <cellStyle name="40% - Accent6 4" xfId="132" xr:uid="{A07ED144-DC92-441D-8B93-3BD0E487D6A0}"/>
    <cellStyle name="40% - Accent6 5" xfId="152" xr:uid="{2B039C49-D6E0-43F4-8664-9574A0135FAF}"/>
    <cellStyle name="60% - Accent1" xfId="83" builtinId="32" customBuiltin="1"/>
    <cellStyle name="60% - Accent1 2" xfId="59" xr:uid="{5DF4557E-DB0B-4A96-91BC-B97285E4E0EB}"/>
    <cellStyle name="60% - Accent1 3" xfId="120" xr:uid="{A94A7C26-AC90-43A3-BF50-638FF63A72EB}"/>
    <cellStyle name="60% - Accent1 4" xfId="138" xr:uid="{9C69AE0B-68C4-4203-9228-1284758D3088}"/>
    <cellStyle name="60% - Accent2" xfId="84" builtinId="36" customBuiltin="1"/>
    <cellStyle name="60% - Accent2 2" xfId="61" xr:uid="{691E4477-9D23-4720-AA63-51929207CC2F}"/>
    <cellStyle name="60% - Accent2 3" xfId="123" xr:uid="{26676EAC-D72A-4B1F-A74B-C32C27CD03CE}"/>
    <cellStyle name="60% - Accent2 4" xfId="141" xr:uid="{E5A232D9-94AE-4BA6-84FA-D441D182301E}"/>
    <cellStyle name="60% - Accent3" xfId="9" builtinId="40"/>
    <cellStyle name="60% - Accent3 2" xfId="12" xr:uid="{00000000-0005-0000-0000-000005000000}"/>
    <cellStyle name="60% - Accent3 3" xfId="62" xr:uid="{E334D7D3-7495-4722-A409-17A20BBA6149}"/>
    <cellStyle name="60% - Accent3 4" xfId="93" xr:uid="{9FCD4634-2F68-498E-9BAA-4EE195E2450C}"/>
    <cellStyle name="60% - Accent3 5" xfId="112" xr:uid="{F6F551EB-B796-4905-B7BD-3B2FFFD2A77E}"/>
    <cellStyle name="60% - Accent3 6" xfId="144" xr:uid="{DE48E581-8C6A-4BEE-B5D1-0BCF16FA6B95}"/>
    <cellStyle name="60% - Accent4" xfId="85" builtinId="44" customBuiltin="1"/>
    <cellStyle name="60% - Accent4 2" xfId="63" xr:uid="{A066F13B-29FB-4A06-9AEF-352875683A46}"/>
    <cellStyle name="60% - Accent4 3" xfId="127" xr:uid="{D3076B2C-C2BD-45F4-B8BA-06C20F40C356}"/>
    <cellStyle name="60% - Accent4 4" xfId="147" xr:uid="{7E404625-D369-4F9A-A8B3-169256D5C96A}"/>
    <cellStyle name="60% - Accent5" xfId="87" builtinId="48" customBuiltin="1"/>
    <cellStyle name="60% - Accent5 2" xfId="65" xr:uid="{6DA0DC9E-394F-49AF-AD9C-741C77C71669}"/>
    <cellStyle name="60% - Accent5 3" xfId="130" xr:uid="{D4EB476E-E088-4EE2-960E-603DBCEE7870}"/>
    <cellStyle name="60% - Accent5 4" xfId="150" xr:uid="{132E1E12-D273-408A-83C1-919F09E09C00}"/>
    <cellStyle name="60% - Accent6" xfId="14" builtinId="52"/>
    <cellStyle name="60% - Accent6 2" xfId="66" xr:uid="{1C5287A1-A9ED-472A-9FAC-7055D6895AD7}"/>
    <cellStyle name="60% - Accent6 3" xfId="94" xr:uid="{1D459EF8-084E-46E4-93C3-91F8BD72F09C}"/>
    <cellStyle name="60% - Accent6 4" xfId="113" xr:uid="{518326AB-9107-4724-97C1-27F3EE61DCA9}"/>
    <cellStyle name="60% - Accent6 5" xfId="153" xr:uid="{85BE8756-8F14-4ECF-930D-F47F42A7E972}"/>
    <cellStyle name="Accent1" xfId="39" builtinId="29" customBuiltin="1"/>
    <cellStyle name="Accent2" xfId="41" builtinId="33" customBuiltin="1"/>
    <cellStyle name="Accent3" xfId="43" builtinId="37" customBuiltin="1"/>
    <cellStyle name="Accent4" xfId="46" builtinId="41" customBuiltin="1"/>
    <cellStyle name="Accent5" xfId="49" builtinId="45" customBuiltin="1"/>
    <cellStyle name="Accent6" xfId="51" builtinId="49" customBuiltin="1"/>
    <cellStyle name="Bad" xfId="30" builtinId="27" customBuiltin="1"/>
    <cellStyle name="Calculation" xfId="33" builtinId="22" customBuiltin="1"/>
    <cellStyle name="Check Cell" xfId="35" builtinId="23" customBuiltin="1"/>
    <cellStyle name="Explanatory Text" xfId="37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31" builtinId="20" customBuiltin="1"/>
    <cellStyle name="Linked Cell" xfId="34" builtinId="24" customBuiltin="1"/>
    <cellStyle name="Neutral" xfId="82" builtinId="28" customBuiltin="1"/>
    <cellStyle name="Neutral 2" xfId="56" xr:uid="{CC8F68E0-4D94-4E3C-8319-DAC5B52D4165}"/>
    <cellStyle name="Normal" xfId="0" builtinId="0"/>
    <cellStyle name="Normal 10" xfId="88" xr:uid="{2608D658-0317-4321-9627-DE2F08F6298F}"/>
    <cellStyle name="Normal 11" xfId="109" xr:uid="{147C0C0C-7C54-4659-BDFA-D11140685A3C}"/>
    <cellStyle name="Normal 12" xfId="134" xr:uid="{A88532B7-AB82-445D-9936-E520392AD5D5}"/>
    <cellStyle name="Normal 2" xfId="1" xr:uid="{00000000-0005-0000-0000-000008000000}"/>
    <cellStyle name="Normal 2 10" xfId="22" xr:uid="{00000000-0005-0000-0000-000001000000}"/>
    <cellStyle name="Normal 2 11" xfId="23" xr:uid="{00000000-0005-0000-0000-000001000000}"/>
    <cellStyle name="Normal 2 12" xfId="24" xr:uid="{00000000-0005-0000-0000-000001000000}"/>
    <cellStyle name="Normal 2 2" xfId="3" xr:uid="{00000000-0005-0000-0000-000009000000}"/>
    <cellStyle name="Normal 2 3" xfId="7" xr:uid="{00000000-0005-0000-0000-00000A000000}"/>
    <cellStyle name="Normal 2 3 2" xfId="92" xr:uid="{5420B263-1F7A-491A-88F9-337D05BA698C}"/>
    <cellStyle name="Normal 2 4" xfId="16" xr:uid="{00000000-0005-0000-0000-000001000000}"/>
    <cellStyle name="Normal 2 5" xfId="17" xr:uid="{00000000-0005-0000-0000-000001000000}"/>
    <cellStyle name="Normal 2 6" xfId="18" xr:uid="{00000000-0005-0000-0000-000001000000}"/>
    <cellStyle name="Normal 2 7" xfId="19" xr:uid="{00000000-0005-0000-0000-000001000000}"/>
    <cellStyle name="Normal 2 8" xfId="20" xr:uid="{00000000-0005-0000-0000-000001000000}"/>
    <cellStyle name="Normal 2 9" xfId="21" xr:uid="{00000000-0005-0000-0000-000001000000}"/>
    <cellStyle name="Normal 3" xfId="4" xr:uid="{00000000-0005-0000-0000-00000B000000}"/>
    <cellStyle name="Normal 3 2" xfId="13" xr:uid="{00000000-0005-0000-0000-00000C000000}"/>
    <cellStyle name="Normal 3 2 2" xfId="97" xr:uid="{7D726978-7FB3-480A-A1A7-07C614EB9FDD}"/>
    <cellStyle name="Normal 3 2 3" xfId="116" xr:uid="{396DCCDD-A262-4BAC-AECB-4BEA8FF88AC2}"/>
    <cellStyle name="Normal 3 3" xfId="89" xr:uid="{25BD26CC-9B34-42DB-8BA8-1250B8512D69}"/>
    <cellStyle name="Normal 3 4" xfId="110" xr:uid="{276C9A2C-D1AF-4EC4-9BBC-AE4807A8F512}"/>
    <cellStyle name="Normal 4" xfId="5" xr:uid="{00000000-0005-0000-0000-00000D000000}"/>
    <cellStyle name="Normal 4 2" xfId="90" xr:uid="{DF2D64C8-D7D0-4687-AA9B-181A9D904003}"/>
    <cellStyle name="Normal 5" xfId="6" xr:uid="{00000000-0005-0000-0000-00000E000000}"/>
    <cellStyle name="Normal 5 2" xfId="91" xr:uid="{685C399D-630D-4506-9C9F-576F09740B01}"/>
    <cellStyle name="Normal 5 3" xfId="111" xr:uid="{6CCA7771-2082-48C7-A18C-7DB7B9449DFE}"/>
    <cellStyle name="Normal 6" xfId="10" xr:uid="{00000000-0005-0000-0000-00000F000000}"/>
    <cellStyle name="Normal 6 2" xfId="96" xr:uid="{2BF2D65B-2CB1-46E3-9307-00484D260AAA}"/>
    <cellStyle name="Normal 6 3" xfId="115" xr:uid="{F27EE171-3DDA-4BDB-8467-55669F2B62A5}"/>
    <cellStyle name="Normal 7" xfId="15" xr:uid="{00000000-0005-0000-0000-00003A000000}"/>
    <cellStyle name="Normal 8" xfId="54" xr:uid="{DEF4E0C8-2C23-4F66-B207-5D9A0DEC80F0}"/>
    <cellStyle name="Normal 9" xfId="67" xr:uid="{524D0219-ADDB-41F9-9CA0-A92411BBFB41}"/>
    <cellStyle name="Note 2" xfId="57" xr:uid="{862BC503-7EBB-414C-B8B6-FA1589A8DD3C}"/>
    <cellStyle name="Note 3" xfId="68" xr:uid="{1A882AF7-132E-45FB-AA17-2AAD74740EEB}"/>
    <cellStyle name="Note 4" xfId="98" xr:uid="{BD731370-CEED-41BE-AF18-9839F6B99702}"/>
    <cellStyle name="Note 5" xfId="117" xr:uid="{0212F21C-D44E-4670-96E7-D5D1EA05DBEB}"/>
    <cellStyle name="Note 6" xfId="135" xr:uid="{D2E8D942-C083-42A0-9BDE-C7FE68ADA2D0}"/>
    <cellStyle name="Output" xfId="32" builtinId="21" customBuiltin="1"/>
    <cellStyle name="Standard 2" xfId="2" xr:uid="{00000000-0005-0000-0000-000010000000}"/>
    <cellStyle name="Title" xfId="81" builtinId="15" customBuiltin="1"/>
    <cellStyle name="Title 2" xfId="55" xr:uid="{03485CEF-8962-4881-8983-0C39A4D837BA}"/>
    <cellStyle name="Total" xfId="38" builtinId="25" customBuiltin="1"/>
    <cellStyle name="Warning Text" xfId="36" builtinId="11" customBuiltin="1"/>
  </cellStyles>
  <dxfs count="0"/>
  <tableStyles count="0" defaultTableStyle="TableStyleMedium9"/>
  <colors>
    <mruColors>
      <color rgb="FFFFFF99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en\Documents\2024%20UPDATED%20SPREADSHEETS.xlsx" TargetMode="External"/><Relationship Id="rId1" Type="http://schemas.openxmlformats.org/officeDocument/2006/relationships/externalLinkPath" Target="2024%20UPDATED%20SPREAD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 Detail"/>
      <sheetName val="IND Open"/>
      <sheetName val="IND Adv"/>
      <sheetName val="IND Int"/>
      <sheetName val="IND Nov A"/>
      <sheetName val="IND PreNov A"/>
      <sheetName val="IND Prelim A"/>
      <sheetName val="IND Intro Comp"/>
      <sheetName val="IND Intro Free"/>
      <sheetName val="PDD Walk A"/>
      <sheetName val="SQ Novice"/>
      <sheetName val="SQ Prelim"/>
      <sheetName val="Lungers Walk"/>
      <sheetName val="Lungers Canter"/>
      <sheetName val="Barrel Ind Open Adv"/>
      <sheetName val="Barrel Ind Int"/>
      <sheetName val="Barrel Ind Nov"/>
      <sheetName val="Barrel IND PreNov A"/>
      <sheetName val="Barrel IND Prelim A"/>
      <sheetName val="Barrel IND Intro"/>
      <sheetName val="Barrel PDD A"/>
      <sheetName val="Barrel Squad"/>
    </sheetNames>
    <sheetDataSet>
      <sheetData sheetId="0">
        <row r="1">
          <cell r="A1" t="str">
            <v>SVG April 2024 Competition</v>
          </cell>
        </row>
        <row r="3">
          <cell r="A3" t="str">
            <v>12th to 14th April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6473-B21A-40DE-B8C9-0138CEDC510F}">
  <dimension ref="A1:F3"/>
  <sheetViews>
    <sheetView workbookViewId="0">
      <selection activeCell="A3" sqref="A3"/>
    </sheetView>
  </sheetViews>
  <sheetFormatPr defaultRowHeight="13.2" x14ac:dyDescent="0.25"/>
  <sheetData>
    <row r="1" spans="1:6" ht="15.6" x14ac:dyDescent="0.3">
      <c r="A1" s="593" t="s">
        <v>212</v>
      </c>
      <c r="B1" s="593"/>
      <c r="C1" s="593"/>
      <c r="D1" s="593"/>
      <c r="E1" s="593"/>
      <c r="F1" s="593"/>
    </row>
    <row r="2" spans="1:6" ht="14.4" x14ac:dyDescent="0.3">
      <c r="A2" s="200"/>
    </row>
    <row r="3" spans="1:6" ht="15.6" x14ac:dyDescent="0.3">
      <c r="A3" s="375" t="s">
        <v>213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72C9-0B85-45CC-A61C-43C4C28A5C36}">
  <sheetPr>
    <pageSetUpPr fitToPage="1"/>
  </sheetPr>
  <dimension ref="A1:BW20"/>
  <sheetViews>
    <sheetView workbookViewId="0">
      <selection activeCell="BW20" sqref="BW20"/>
    </sheetView>
  </sheetViews>
  <sheetFormatPr defaultColWidth="9.109375" defaultRowHeight="14.4" x14ac:dyDescent="0.3"/>
  <cols>
    <col min="1" max="1" width="6.6640625" style="3" customWidth="1"/>
    <col min="2" max="2" width="20.88671875" style="3" customWidth="1"/>
    <col min="3" max="3" width="27.21875" style="3" customWidth="1"/>
    <col min="4" max="4" width="23" style="3" customWidth="1"/>
    <col min="5" max="5" width="17.44140625" style="3" customWidth="1"/>
    <col min="6" max="6" width="7.5546875" customWidth="1"/>
    <col min="7" max="7" width="10.6640625" customWidth="1"/>
    <col min="8" max="8" width="9.33203125" customWidth="1"/>
    <col min="9" max="9" width="11" customWidth="1"/>
    <col min="18" max="18" width="3.33203125" style="3" customWidth="1"/>
    <col min="19" max="19" width="7.5546875" customWidth="1"/>
    <col min="20" max="20" width="10.6640625" customWidth="1"/>
    <col min="21" max="21" width="9.33203125" customWidth="1"/>
    <col min="22" max="22" width="11" customWidth="1"/>
    <col min="31" max="31" width="3.33203125" style="3" customWidth="1"/>
    <col min="32" max="41" width="7.6640625" style="3" customWidth="1"/>
    <col min="42" max="42" width="3.33203125" style="3" customWidth="1"/>
    <col min="43" max="44" width="7.6640625" style="3" customWidth="1"/>
    <col min="45" max="45" width="9.44140625" style="3" customWidth="1"/>
    <col min="46" max="46" width="3.44140625" style="3" customWidth="1"/>
    <col min="47" max="56" width="7.6640625" style="3" customWidth="1"/>
    <col min="57" max="57" width="3.33203125" style="3" customWidth="1"/>
    <col min="58" max="65" width="7.6640625" style="3" customWidth="1"/>
    <col min="66" max="66" width="2.6640625" style="3" customWidth="1"/>
    <col min="67" max="67" width="7.44140625" style="98" customWidth="1"/>
    <col min="68" max="69" width="7.6640625" style="98" customWidth="1"/>
    <col min="70" max="70" width="10.44140625" style="3" customWidth="1"/>
    <col min="71" max="71" width="2.6640625" style="3" customWidth="1"/>
    <col min="72" max="72" width="9.109375" style="3"/>
    <col min="73" max="73" width="2.33203125" style="3" customWidth="1"/>
    <col min="74" max="74" width="9.109375" style="3"/>
    <col min="75" max="75" width="12.44140625" style="3" customWidth="1"/>
    <col min="76" max="16384" width="9.109375" style="3"/>
  </cols>
  <sheetData>
    <row r="1" spans="1:75" ht="15.6" x14ac:dyDescent="0.3">
      <c r="A1" s="97" t="str">
        <f>'Comp Detail'!A1</f>
        <v>Vaulting NSW State Championships 2024</v>
      </c>
      <c r="D1" s="164" t="s">
        <v>80</v>
      </c>
      <c r="E1" s="461" t="s">
        <v>329</v>
      </c>
      <c r="F1" s="1"/>
      <c r="G1" s="1"/>
      <c r="H1" s="1"/>
      <c r="I1" s="1"/>
      <c r="J1" s="103"/>
      <c r="K1" s="103"/>
      <c r="L1" s="103"/>
      <c r="M1" s="103"/>
      <c r="N1" s="103"/>
      <c r="O1" s="103"/>
      <c r="P1" s="103"/>
      <c r="Q1" s="103"/>
      <c r="S1" s="1"/>
      <c r="T1" s="1"/>
      <c r="U1" s="1"/>
      <c r="V1" s="1"/>
      <c r="W1" s="103"/>
      <c r="X1" s="103"/>
      <c r="Y1" s="103"/>
      <c r="Z1" s="103"/>
      <c r="AA1" s="103"/>
      <c r="AB1" s="103"/>
      <c r="AC1" s="103"/>
      <c r="AD1" s="103"/>
      <c r="BE1" s="5"/>
      <c r="BW1" s="5">
        <f ca="1">NOW()</f>
        <v>45455.966401967591</v>
      </c>
    </row>
    <row r="2" spans="1:75" ht="14.85" customHeight="1" x14ac:dyDescent="0.4">
      <c r="A2" s="28"/>
      <c r="D2" s="164" t="s">
        <v>81</v>
      </c>
      <c r="E2" s="3" t="s">
        <v>330</v>
      </c>
      <c r="F2" s="1"/>
      <c r="G2" s="1"/>
      <c r="H2" s="1"/>
      <c r="I2" s="1"/>
      <c r="J2" s="103"/>
      <c r="K2" s="103"/>
      <c r="L2" s="270"/>
      <c r="M2" s="103"/>
      <c r="N2" s="103"/>
      <c r="O2" s="103"/>
      <c r="P2" s="103"/>
      <c r="Q2" s="103"/>
      <c r="S2" s="1"/>
      <c r="T2" s="1"/>
      <c r="U2" s="1"/>
      <c r="V2" s="1"/>
      <c r="W2" s="103"/>
      <c r="X2" s="103"/>
      <c r="Y2" s="103"/>
      <c r="Z2" s="103"/>
      <c r="AA2" s="103"/>
      <c r="AB2" s="103"/>
      <c r="AC2" s="103"/>
      <c r="AD2" s="103"/>
      <c r="BE2" s="7"/>
      <c r="BW2" s="7">
        <f ca="1">NOW()</f>
        <v>45455.966401967591</v>
      </c>
    </row>
    <row r="3" spans="1:75" ht="15.6" x14ac:dyDescent="0.3">
      <c r="A3" s="595" t="str">
        <f>'Comp Detail'!A3</f>
        <v>7th to 9th June 2024</v>
      </c>
      <c r="B3" s="596"/>
      <c r="D3" s="164" t="s">
        <v>82</v>
      </c>
      <c r="E3" s="3" t="s">
        <v>204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</row>
    <row r="4" spans="1:75" ht="15.6" x14ac:dyDescent="0.3">
      <c r="A4" s="34"/>
      <c r="B4" s="35"/>
      <c r="D4" s="4"/>
      <c r="F4" s="176" t="s">
        <v>77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S4" s="10" t="s">
        <v>51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F4" s="11" t="s">
        <v>22</v>
      </c>
      <c r="AG4" s="11"/>
      <c r="AH4" s="11"/>
      <c r="AI4" s="11"/>
      <c r="AJ4" s="11"/>
      <c r="AK4" s="11"/>
      <c r="AL4" s="11"/>
      <c r="AM4" s="11"/>
      <c r="AN4" s="11"/>
      <c r="AO4" s="11"/>
      <c r="AQ4" s="10" t="s">
        <v>11</v>
      </c>
      <c r="AR4" s="10"/>
      <c r="AS4" s="10"/>
      <c r="AU4" s="11" t="s">
        <v>22</v>
      </c>
      <c r="AV4" s="11"/>
      <c r="AW4" s="11"/>
      <c r="AX4" s="11"/>
      <c r="AY4" s="11"/>
      <c r="AZ4" s="11"/>
      <c r="BA4" s="11"/>
      <c r="BB4" s="11"/>
      <c r="BC4" s="11"/>
      <c r="BD4" s="11"/>
      <c r="BF4" s="10" t="s">
        <v>11</v>
      </c>
      <c r="BG4" s="10"/>
      <c r="BH4" s="10"/>
      <c r="BI4" s="10"/>
      <c r="BJ4" s="10"/>
      <c r="BK4" s="10"/>
      <c r="BL4" s="10"/>
      <c r="BM4" s="10"/>
    </row>
    <row r="5" spans="1:75" ht="15.6" x14ac:dyDescent="0.3">
      <c r="A5" s="28" t="s">
        <v>108</v>
      </c>
      <c r="B5" s="6"/>
      <c r="D5" s="4"/>
      <c r="H5" s="103"/>
      <c r="I5" s="103"/>
      <c r="K5" s="165"/>
      <c r="L5" s="165"/>
      <c r="M5" s="165"/>
      <c r="N5" s="103"/>
      <c r="O5" s="103"/>
      <c r="P5" s="103"/>
      <c r="Q5" s="103"/>
      <c r="U5" s="103"/>
      <c r="V5" s="103"/>
      <c r="X5" s="165"/>
      <c r="Y5" s="165"/>
      <c r="Z5" s="165"/>
      <c r="AA5" s="103"/>
      <c r="AB5" s="103"/>
      <c r="AC5" s="103"/>
      <c r="AD5" s="103"/>
    </row>
    <row r="6" spans="1:75" ht="15.6" x14ac:dyDescent="0.3">
      <c r="A6" s="28" t="s">
        <v>305</v>
      </c>
      <c r="B6" s="13"/>
      <c r="F6" s="165" t="s">
        <v>47</v>
      </c>
      <c r="G6" s="103" t="str">
        <f>E1</f>
        <v>Emily Arthur</v>
      </c>
      <c r="H6" s="103"/>
      <c r="I6" s="103"/>
      <c r="K6" s="103"/>
      <c r="L6" s="103"/>
      <c r="M6" s="103"/>
      <c r="N6" s="103"/>
      <c r="O6" s="103"/>
      <c r="P6" s="103"/>
      <c r="Q6" s="103"/>
      <c r="S6" s="165" t="s">
        <v>47</v>
      </c>
      <c r="T6" s="103" t="str">
        <f>E1</f>
        <v>Emily Arthur</v>
      </c>
      <c r="U6" s="103"/>
      <c r="V6" s="103"/>
      <c r="X6" s="103"/>
      <c r="Y6" s="103"/>
      <c r="Z6" s="103"/>
      <c r="AA6" s="103"/>
      <c r="AB6" s="103"/>
      <c r="AC6" s="103"/>
      <c r="AD6" s="103"/>
      <c r="AF6" s="6" t="s">
        <v>46</v>
      </c>
      <c r="AG6" s="3" t="str">
        <f>E2</f>
        <v>Jamie Haste</v>
      </c>
      <c r="AQ6" s="6" t="s">
        <v>46</v>
      </c>
      <c r="AR6" s="3" t="str">
        <f>E2</f>
        <v>Jamie Haste</v>
      </c>
      <c r="AU6" s="6" t="s">
        <v>48</v>
      </c>
      <c r="AV6" s="3" t="str">
        <f>E3</f>
        <v>Julie Kirpichnikov</v>
      </c>
      <c r="BF6" s="6" t="s">
        <v>48</v>
      </c>
      <c r="BG6" s="6"/>
      <c r="BH6" s="3" t="str">
        <f>E3</f>
        <v>Julie Kirpichnikov</v>
      </c>
      <c r="BL6" s="6"/>
      <c r="BM6" s="6"/>
      <c r="BR6" s="6" t="s">
        <v>12</v>
      </c>
    </row>
    <row r="7" spans="1:75" x14ac:dyDescent="0.3">
      <c r="B7" s="6"/>
      <c r="F7" s="165" t="s">
        <v>26</v>
      </c>
      <c r="S7" s="165" t="s">
        <v>26</v>
      </c>
      <c r="T7" s="103"/>
      <c r="BO7" s="99"/>
      <c r="BP7" s="99"/>
      <c r="BQ7" s="99"/>
    </row>
    <row r="8" spans="1:75" x14ac:dyDescent="0.3">
      <c r="F8" s="165" t="s">
        <v>1</v>
      </c>
      <c r="G8" s="103"/>
      <c r="H8" s="103"/>
      <c r="I8" s="103"/>
      <c r="J8" s="177" t="s">
        <v>1</v>
      </c>
      <c r="K8" s="178"/>
      <c r="L8" s="178"/>
      <c r="M8" s="178" t="s">
        <v>2</v>
      </c>
      <c r="O8" s="178"/>
      <c r="P8" s="178" t="s">
        <v>3</v>
      </c>
      <c r="Q8" s="178" t="s">
        <v>84</v>
      </c>
      <c r="S8" s="165" t="s">
        <v>1</v>
      </c>
      <c r="T8" s="103"/>
      <c r="U8" s="103"/>
      <c r="V8" s="103"/>
      <c r="W8" s="177" t="s">
        <v>1</v>
      </c>
      <c r="X8" s="178"/>
      <c r="Y8" s="178"/>
      <c r="Z8" s="178" t="s">
        <v>2</v>
      </c>
      <c r="AB8" s="178"/>
      <c r="AC8" s="178" t="s">
        <v>3</v>
      </c>
      <c r="AD8" s="178" t="s">
        <v>84</v>
      </c>
      <c r="AF8" s="3" t="s">
        <v>8</v>
      </c>
      <c r="AP8" s="12"/>
      <c r="AQ8" s="6"/>
      <c r="AR8" s="3" t="s">
        <v>10</v>
      </c>
      <c r="AS8" s="6" t="s">
        <v>13</v>
      </c>
      <c r="BM8" s="163" t="s">
        <v>45</v>
      </c>
      <c r="BR8" s="6" t="s">
        <v>50</v>
      </c>
      <c r="BT8" s="6" t="s">
        <v>51</v>
      </c>
      <c r="BV8" s="44" t="s">
        <v>52</v>
      </c>
      <c r="BW8" s="16"/>
    </row>
    <row r="9" spans="1:75" s="12" customFormat="1" x14ac:dyDescent="0.3">
      <c r="A9" s="36" t="s">
        <v>24</v>
      </c>
      <c r="B9" s="36" t="s">
        <v>25</v>
      </c>
      <c r="C9" s="36" t="s">
        <v>26</v>
      </c>
      <c r="D9" s="36" t="s">
        <v>27</v>
      </c>
      <c r="E9" s="36" t="s">
        <v>28</v>
      </c>
      <c r="F9" s="167" t="s">
        <v>85</v>
      </c>
      <c r="G9" s="167" t="s">
        <v>88</v>
      </c>
      <c r="H9" s="167" t="s">
        <v>86</v>
      </c>
      <c r="I9" s="167" t="s">
        <v>89</v>
      </c>
      <c r="J9" s="179" t="s">
        <v>34</v>
      </c>
      <c r="K9" s="161" t="s">
        <v>2</v>
      </c>
      <c r="L9" s="161" t="s">
        <v>91</v>
      </c>
      <c r="M9" s="179" t="s">
        <v>34</v>
      </c>
      <c r="N9" s="180" t="s">
        <v>3</v>
      </c>
      <c r="O9" s="161" t="s">
        <v>91</v>
      </c>
      <c r="P9" s="179" t="s">
        <v>34</v>
      </c>
      <c r="Q9" s="179" t="s">
        <v>34</v>
      </c>
      <c r="S9" s="167" t="s">
        <v>85</v>
      </c>
      <c r="T9" s="167" t="s">
        <v>88</v>
      </c>
      <c r="U9" s="167" t="s">
        <v>86</v>
      </c>
      <c r="V9" s="167" t="s">
        <v>89</v>
      </c>
      <c r="W9" s="179" t="s">
        <v>34</v>
      </c>
      <c r="X9" s="161" t="s">
        <v>2</v>
      </c>
      <c r="Y9" s="161" t="s">
        <v>91</v>
      </c>
      <c r="Z9" s="179" t="s">
        <v>34</v>
      </c>
      <c r="AA9" s="180" t="s">
        <v>3</v>
      </c>
      <c r="AB9" s="161" t="s">
        <v>91</v>
      </c>
      <c r="AC9" s="179" t="s">
        <v>34</v>
      </c>
      <c r="AD9" s="179" t="s">
        <v>34</v>
      </c>
      <c r="AE9" s="291"/>
      <c r="AF9" s="36" t="s">
        <v>29</v>
      </c>
      <c r="AG9" s="36" t="s">
        <v>30</v>
      </c>
      <c r="AH9" s="36" t="s">
        <v>17</v>
      </c>
      <c r="AI9" s="36" t="s">
        <v>55</v>
      </c>
      <c r="AJ9" s="36" t="s">
        <v>59</v>
      </c>
      <c r="AK9" s="36" t="s">
        <v>60</v>
      </c>
      <c r="AL9" s="36" t="s">
        <v>31</v>
      </c>
      <c r="AM9" s="36" t="s">
        <v>56</v>
      </c>
      <c r="AN9" s="36" t="s">
        <v>38</v>
      </c>
      <c r="AO9" s="38" t="s">
        <v>37</v>
      </c>
      <c r="AP9" s="292"/>
      <c r="AQ9" s="36" t="s">
        <v>36</v>
      </c>
      <c r="AR9" s="36" t="s">
        <v>9</v>
      </c>
      <c r="AS9" s="38" t="s">
        <v>15</v>
      </c>
      <c r="AT9" s="293"/>
      <c r="AU9" s="36" t="s">
        <v>29</v>
      </c>
      <c r="AV9" s="36" t="s">
        <v>30</v>
      </c>
      <c r="AW9" s="36" t="s">
        <v>17</v>
      </c>
      <c r="AX9" s="36" t="s">
        <v>55</v>
      </c>
      <c r="AY9" s="36" t="s">
        <v>59</v>
      </c>
      <c r="AZ9" s="36" t="s">
        <v>60</v>
      </c>
      <c r="BA9" s="36" t="s">
        <v>31</v>
      </c>
      <c r="BB9" s="36" t="s">
        <v>57</v>
      </c>
      <c r="BC9" s="36" t="s">
        <v>38</v>
      </c>
      <c r="BD9" s="38" t="s">
        <v>37</v>
      </c>
      <c r="BE9" s="293"/>
      <c r="BF9" s="294" t="s">
        <v>118</v>
      </c>
      <c r="BG9" s="294" t="s">
        <v>4</v>
      </c>
      <c r="BH9" s="294" t="s">
        <v>5</v>
      </c>
      <c r="BI9" s="294" t="s">
        <v>6</v>
      </c>
      <c r="BJ9" s="294" t="s">
        <v>7</v>
      </c>
      <c r="BK9" s="294" t="s">
        <v>33</v>
      </c>
      <c r="BL9" s="36" t="s">
        <v>10</v>
      </c>
      <c r="BM9" s="38" t="s">
        <v>15</v>
      </c>
      <c r="BN9" s="293"/>
      <c r="BO9" s="145" t="s">
        <v>66</v>
      </c>
      <c r="BP9" s="145" t="s">
        <v>67</v>
      </c>
      <c r="BQ9" s="145" t="s">
        <v>68</v>
      </c>
      <c r="BR9" s="295" t="s">
        <v>32</v>
      </c>
      <c r="BS9" s="296"/>
      <c r="BT9" s="297" t="s">
        <v>32</v>
      </c>
      <c r="BU9" s="298"/>
      <c r="BV9" s="297" t="s">
        <v>32</v>
      </c>
      <c r="BW9" s="299" t="s">
        <v>35</v>
      </c>
    </row>
    <row r="10" spans="1:75" s="12" customFormat="1" x14ac:dyDescent="0.3">
      <c r="F10" s="41"/>
      <c r="G10" s="41"/>
      <c r="H10" s="41"/>
      <c r="I10" s="41"/>
      <c r="J10" s="181"/>
      <c r="K10" s="181"/>
      <c r="L10" s="181"/>
      <c r="M10" s="181"/>
      <c r="N10" s="181"/>
      <c r="O10" s="181"/>
      <c r="P10" s="181"/>
      <c r="Q10" s="181"/>
      <c r="R10" s="17"/>
      <c r="S10" s="41"/>
      <c r="T10" s="41"/>
      <c r="U10" s="41"/>
      <c r="V10" s="41"/>
      <c r="W10" s="181"/>
      <c r="X10" s="181"/>
      <c r="Y10" s="181"/>
      <c r="Z10" s="181"/>
      <c r="AA10" s="181"/>
      <c r="AB10" s="181"/>
      <c r="AC10" s="181"/>
      <c r="AD10" s="181"/>
      <c r="AE10" s="29"/>
      <c r="AP10" s="42"/>
      <c r="AT10" s="17"/>
      <c r="BE10" s="17"/>
      <c r="BF10" s="16"/>
      <c r="BG10" s="16"/>
      <c r="BH10" s="16"/>
      <c r="BI10" s="16"/>
      <c r="BJ10" s="16"/>
      <c r="BK10" s="16"/>
      <c r="BN10" s="17"/>
      <c r="BO10" s="99"/>
      <c r="BP10" s="99"/>
      <c r="BQ10" s="99"/>
      <c r="BR10" s="6"/>
      <c r="BS10" s="3"/>
      <c r="BT10" s="44"/>
      <c r="BU10" s="45"/>
      <c r="BV10" s="44"/>
      <c r="BW10" s="18"/>
    </row>
    <row r="11" spans="1:75" x14ac:dyDescent="0.3">
      <c r="A11" s="398">
        <v>23</v>
      </c>
      <c r="B11" s="398" t="s">
        <v>171</v>
      </c>
      <c r="C11" s="448" t="s">
        <v>289</v>
      </c>
      <c r="D11" s="448" t="s">
        <v>184</v>
      </c>
      <c r="E11" s="448" t="s">
        <v>129</v>
      </c>
      <c r="F11" s="162">
        <v>6.5</v>
      </c>
      <c r="G11" s="162">
        <v>7.5</v>
      </c>
      <c r="H11" s="162">
        <v>5.9</v>
      </c>
      <c r="I11" s="162">
        <v>6.4</v>
      </c>
      <c r="J11" s="182">
        <f t="shared" ref="J11:J20" si="0">(F11+G11+H11+I11)/4</f>
        <v>6.5749999999999993</v>
      </c>
      <c r="K11" s="162">
        <v>7.5</v>
      </c>
      <c r="L11" s="162"/>
      <c r="M11" s="182">
        <f t="shared" ref="M11:M20" si="1">K11-L11</f>
        <v>7.5</v>
      </c>
      <c r="N11" s="162">
        <v>8</v>
      </c>
      <c r="O11" s="162"/>
      <c r="P11" s="182">
        <f t="shared" ref="P11:P20" si="2">N11-O11</f>
        <v>8</v>
      </c>
      <c r="Q11" s="21">
        <f t="shared" ref="Q11:Q20" si="3">((J11*0.4)+(M11*0.4)+(P11*0.2))</f>
        <v>7.23</v>
      </c>
      <c r="R11" s="17"/>
      <c r="S11" s="162">
        <v>6</v>
      </c>
      <c r="T11" s="162">
        <v>5.5</v>
      </c>
      <c r="U11" s="162">
        <v>5.9</v>
      </c>
      <c r="V11" s="162">
        <v>6</v>
      </c>
      <c r="W11" s="182">
        <f t="shared" ref="W11:W20" si="4">(S11+T11+U11+V11)/4</f>
        <v>5.85</v>
      </c>
      <c r="X11" s="162">
        <v>6</v>
      </c>
      <c r="Y11" s="162">
        <v>1</v>
      </c>
      <c r="Z11" s="182">
        <f t="shared" ref="Z11:Z20" si="5">X11-Y11</f>
        <v>5</v>
      </c>
      <c r="AA11" s="162">
        <v>7</v>
      </c>
      <c r="AB11" s="162"/>
      <c r="AC11" s="182">
        <f t="shared" ref="AC11:AC20" si="6">AA11-AB11</f>
        <v>7</v>
      </c>
      <c r="AD11" s="21">
        <f t="shared" ref="AD11:AD20" si="7">((W11*0.4)+(Z11*0.4)+(AC11*0.2))</f>
        <v>5.74</v>
      </c>
      <c r="AE11" s="23"/>
      <c r="AF11" s="19">
        <v>6</v>
      </c>
      <c r="AG11" s="19">
        <v>6.7</v>
      </c>
      <c r="AH11" s="19">
        <v>6.7</v>
      </c>
      <c r="AI11" s="19">
        <v>6.5</v>
      </c>
      <c r="AJ11" s="19">
        <v>5.9</v>
      </c>
      <c r="AK11" s="19">
        <v>6.2</v>
      </c>
      <c r="AL11" s="19">
        <v>6.2</v>
      </c>
      <c r="AM11" s="19">
        <v>6</v>
      </c>
      <c r="AN11" s="22">
        <f t="shared" ref="AN11:AN20" si="8">SUM(AF11:AM11)</f>
        <v>50.2</v>
      </c>
      <c r="AO11" s="21">
        <f t="shared" ref="AO11:AO20" si="9">AN11/8</f>
        <v>6.2750000000000004</v>
      </c>
      <c r="AP11" s="43"/>
      <c r="AQ11" s="348">
        <v>8</v>
      </c>
      <c r="AR11" s="20"/>
      <c r="AS11" s="21">
        <f t="shared" ref="AS11:AS20" si="10">AQ11-AR11</f>
        <v>8</v>
      </c>
      <c r="AT11" s="23"/>
      <c r="AU11" s="19">
        <v>6.2</v>
      </c>
      <c r="AV11" s="19">
        <v>6.8</v>
      </c>
      <c r="AW11" s="19">
        <v>6.5</v>
      </c>
      <c r="AX11" s="19">
        <v>6.3</v>
      </c>
      <c r="AY11" s="19">
        <v>5.8</v>
      </c>
      <c r="AZ11" s="19">
        <v>5.8</v>
      </c>
      <c r="BA11" s="19">
        <v>5.2</v>
      </c>
      <c r="BB11" s="19">
        <v>5.6</v>
      </c>
      <c r="BC11" s="22">
        <f t="shared" ref="BC11:BC20" si="11">SUM(AU11:BB11)</f>
        <v>48.2</v>
      </c>
      <c r="BD11" s="21">
        <f t="shared" ref="BD11:BD20" si="12">BC11/8</f>
        <v>6.0250000000000004</v>
      </c>
      <c r="BE11" s="23"/>
      <c r="BF11" s="19">
        <v>5.2</v>
      </c>
      <c r="BG11" s="19">
        <v>6</v>
      </c>
      <c r="BH11" s="19">
        <v>6.5</v>
      </c>
      <c r="BI11" s="19">
        <v>5</v>
      </c>
      <c r="BJ11" s="19">
        <v>4</v>
      </c>
      <c r="BK11" s="21">
        <f t="shared" ref="BK11:BK20" si="13">SUM((BF11*0.2),(BG11*0.25),(BH11*0.2),(BI11*0.2),(BJ11*0.15))</f>
        <v>5.4399999999999995</v>
      </c>
      <c r="BL11" s="20"/>
      <c r="BM11" s="21">
        <f t="shared" ref="BM11:BM20" si="14">BK11-BL11</f>
        <v>5.4399999999999995</v>
      </c>
      <c r="BN11" s="23"/>
      <c r="BO11" s="100">
        <f t="shared" ref="BO11:BO20" si="15">(Q11+AD11)/2</f>
        <v>6.4850000000000003</v>
      </c>
      <c r="BP11" s="100">
        <f t="shared" ref="BP11:BP20" si="16">(AO11+AS11)/2</f>
        <v>7.1375000000000002</v>
      </c>
      <c r="BQ11" s="100">
        <f t="shared" ref="BQ11:BQ20" si="17">(BD11+BM11)/2</f>
        <v>5.7324999999999999</v>
      </c>
      <c r="BR11" s="349">
        <f t="shared" ref="BR11:BR20" si="18">SUM((Q11*0.25)+(AO11*0.375)+(BD11*0.375))</f>
        <v>6.4200000000000008</v>
      </c>
      <c r="BS11" s="25"/>
      <c r="BT11" s="24">
        <f t="shared" ref="BT11:BT20" si="19">SUM((AD11*0.25),(AS11*0.5),(BM11*0.25))</f>
        <v>6.7949999999999999</v>
      </c>
      <c r="BU11" s="41"/>
      <c r="BV11" s="26">
        <f t="shared" ref="BV11:BV20" si="20">AVERAGE(BR11:BT11)</f>
        <v>6.6074999999999999</v>
      </c>
      <c r="BW11" s="32">
        <v>1</v>
      </c>
    </row>
    <row r="12" spans="1:75" x14ac:dyDescent="0.3">
      <c r="A12" s="398">
        <v>73</v>
      </c>
      <c r="B12" s="398" t="s">
        <v>194</v>
      </c>
      <c r="C12" s="448" t="s">
        <v>308</v>
      </c>
      <c r="D12" s="448" t="s">
        <v>254</v>
      </c>
      <c r="E12" s="448" t="s">
        <v>154</v>
      </c>
      <c r="F12" s="162">
        <v>6.3</v>
      </c>
      <c r="G12" s="162">
        <v>7</v>
      </c>
      <c r="H12" s="162">
        <v>5.8</v>
      </c>
      <c r="I12" s="162">
        <v>6</v>
      </c>
      <c r="J12" s="182">
        <f t="shared" si="0"/>
        <v>6.2750000000000004</v>
      </c>
      <c r="K12" s="162">
        <v>6</v>
      </c>
      <c r="L12" s="162"/>
      <c r="M12" s="182">
        <f t="shared" si="1"/>
        <v>6</v>
      </c>
      <c r="N12" s="162">
        <v>7.8</v>
      </c>
      <c r="O12" s="162"/>
      <c r="P12" s="182">
        <f t="shared" si="2"/>
        <v>7.8</v>
      </c>
      <c r="Q12" s="21">
        <f t="shared" si="3"/>
        <v>6.4700000000000006</v>
      </c>
      <c r="R12" s="17"/>
      <c r="S12" s="162">
        <v>5.8</v>
      </c>
      <c r="T12" s="162">
        <v>7</v>
      </c>
      <c r="U12" s="162">
        <v>5</v>
      </c>
      <c r="V12" s="162">
        <v>6</v>
      </c>
      <c r="W12" s="182">
        <f t="shared" si="4"/>
        <v>5.95</v>
      </c>
      <c r="X12" s="162">
        <v>6</v>
      </c>
      <c r="Y12" s="162"/>
      <c r="Z12" s="182">
        <f t="shared" si="5"/>
        <v>6</v>
      </c>
      <c r="AA12" s="162">
        <v>7</v>
      </c>
      <c r="AB12" s="162"/>
      <c r="AC12" s="182">
        <f t="shared" si="6"/>
        <v>7</v>
      </c>
      <c r="AD12" s="21">
        <f t="shared" si="7"/>
        <v>6.1800000000000015</v>
      </c>
      <c r="AE12" s="23"/>
      <c r="AF12" s="19">
        <v>6</v>
      </c>
      <c r="AG12" s="19">
        <v>6.2</v>
      </c>
      <c r="AH12" s="19">
        <v>5.8</v>
      </c>
      <c r="AI12" s="19">
        <v>6</v>
      </c>
      <c r="AJ12" s="19">
        <v>5.7</v>
      </c>
      <c r="AK12" s="19">
        <v>5.6</v>
      </c>
      <c r="AL12" s="19">
        <v>5.8</v>
      </c>
      <c r="AM12" s="19">
        <v>6.2</v>
      </c>
      <c r="AN12" s="22">
        <f t="shared" si="8"/>
        <v>47.3</v>
      </c>
      <c r="AO12" s="21">
        <f t="shared" si="9"/>
        <v>5.9124999999999996</v>
      </c>
      <c r="AP12" s="43"/>
      <c r="AQ12" s="348">
        <v>6.91</v>
      </c>
      <c r="AR12" s="20"/>
      <c r="AS12" s="21">
        <f t="shared" si="10"/>
        <v>6.91</v>
      </c>
      <c r="AT12" s="23"/>
      <c r="AU12" s="19">
        <v>6.6</v>
      </c>
      <c r="AV12" s="19">
        <v>6.8</v>
      </c>
      <c r="AW12" s="19">
        <v>6.5</v>
      </c>
      <c r="AX12" s="19">
        <v>6.2</v>
      </c>
      <c r="AY12" s="19">
        <v>5.2</v>
      </c>
      <c r="AZ12" s="19">
        <v>5.2</v>
      </c>
      <c r="BA12" s="19">
        <v>5.8</v>
      </c>
      <c r="BB12" s="19">
        <v>6.1</v>
      </c>
      <c r="BC12" s="22">
        <f t="shared" si="11"/>
        <v>48.4</v>
      </c>
      <c r="BD12" s="21">
        <f t="shared" si="12"/>
        <v>6.05</v>
      </c>
      <c r="BE12" s="23"/>
      <c r="BF12" s="19">
        <v>5.2</v>
      </c>
      <c r="BG12" s="19">
        <v>9</v>
      </c>
      <c r="BH12" s="19">
        <v>7</v>
      </c>
      <c r="BI12" s="19">
        <v>5.3</v>
      </c>
      <c r="BJ12" s="19">
        <v>4.8</v>
      </c>
      <c r="BK12" s="21">
        <f t="shared" si="13"/>
        <v>6.47</v>
      </c>
      <c r="BL12" s="20"/>
      <c r="BM12" s="21">
        <f t="shared" si="14"/>
        <v>6.47</v>
      </c>
      <c r="BN12" s="23"/>
      <c r="BO12" s="100">
        <f t="shared" si="15"/>
        <v>6.3250000000000011</v>
      </c>
      <c r="BP12" s="100">
        <f t="shared" si="16"/>
        <v>6.4112499999999999</v>
      </c>
      <c r="BQ12" s="100">
        <f t="shared" si="17"/>
        <v>6.26</v>
      </c>
      <c r="BR12" s="349">
        <f t="shared" si="18"/>
        <v>6.1034375000000001</v>
      </c>
      <c r="BS12" s="25"/>
      <c r="BT12" s="24">
        <f t="shared" si="19"/>
        <v>6.6174999999999997</v>
      </c>
      <c r="BU12" s="41"/>
      <c r="BV12" s="26">
        <f t="shared" si="20"/>
        <v>6.3604687499999999</v>
      </c>
      <c r="BW12" s="32">
        <v>2</v>
      </c>
    </row>
    <row r="13" spans="1:75" x14ac:dyDescent="0.3">
      <c r="A13" s="398">
        <v>72</v>
      </c>
      <c r="B13" s="398" t="s">
        <v>193</v>
      </c>
      <c r="C13" s="448" t="s">
        <v>308</v>
      </c>
      <c r="D13" s="448" t="s">
        <v>254</v>
      </c>
      <c r="E13" s="448" t="s">
        <v>154</v>
      </c>
      <c r="F13" s="162">
        <v>6.3</v>
      </c>
      <c r="G13" s="162">
        <v>7</v>
      </c>
      <c r="H13" s="162">
        <v>6</v>
      </c>
      <c r="I13" s="162">
        <v>6</v>
      </c>
      <c r="J13" s="182">
        <f t="shared" si="0"/>
        <v>6.3250000000000002</v>
      </c>
      <c r="K13" s="162">
        <v>6</v>
      </c>
      <c r="L13" s="162"/>
      <c r="M13" s="182">
        <f t="shared" si="1"/>
        <v>6</v>
      </c>
      <c r="N13" s="162">
        <v>7.8</v>
      </c>
      <c r="O13" s="162"/>
      <c r="P13" s="182">
        <f t="shared" si="2"/>
        <v>7.8</v>
      </c>
      <c r="Q13" s="21">
        <f t="shared" si="3"/>
        <v>6.49</v>
      </c>
      <c r="R13" s="17"/>
      <c r="S13" s="162">
        <v>5.8</v>
      </c>
      <c r="T13" s="162">
        <v>7</v>
      </c>
      <c r="U13" s="162">
        <v>5</v>
      </c>
      <c r="V13" s="162">
        <v>6</v>
      </c>
      <c r="W13" s="182">
        <f t="shared" si="4"/>
        <v>5.95</v>
      </c>
      <c r="X13" s="162">
        <v>6</v>
      </c>
      <c r="Y13" s="162"/>
      <c r="Z13" s="182">
        <f t="shared" si="5"/>
        <v>6</v>
      </c>
      <c r="AA13" s="162">
        <v>7</v>
      </c>
      <c r="AB13" s="162"/>
      <c r="AC13" s="182">
        <f t="shared" si="6"/>
        <v>7</v>
      </c>
      <c r="AD13" s="21">
        <f t="shared" si="7"/>
        <v>6.1800000000000015</v>
      </c>
      <c r="AE13" s="23"/>
      <c r="AF13" s="19">
        <v>6</v>
      </c>
      <c r="AG13" s="19">
        <v>6</v>
      </c>
      <c r="AH13" s="19">
        <v>5.2</v>
      </c>
      <c r="AI13" s="19">
        <v>6.8</v>
      </c>
      <c r="AJ13" s="19">
        <v>6</v>
      </c>
      <c r="AK13" s="19">
        <v>5.8</v>
      </c>
      <c r="AL13" s="19">
        <v>5.8</v>
      </c>
      <c r="AM13" s="19">
        <v>5.9</v>
      </c>
      <c r="AN13" s="22">
        <f t="shared" si="8"/>
        <v>47.499999999999993</v>
      </c>
      <c r="AO13" s="21">
        <f t="shared" si="9"/>
        <v>5.9374999999999991</v>
      </c>
      <c r="AP13" s="43"/>
      <c r="AQ13" s="348">
        <v>6.6</v>
      </c>
      <c r="AR13" s="20"/>
      <c r="AS13" s="21">
        <f t="shared" si="10"/>
        <v>6.6</v>
      </c>
      <c r="AT13" s="23"/>
      <c r="AU13" s="19">
        <v>6</v>
      </c>
      <c r="AV13" s="19">
        <v>5.8</v>
      </c>
      <c r="AW13" s="19">
        <v>5.8</v>
      </c>
      <c r="AX13" s="19">
        <v>6.1</v>
      </c>
      <c r="AY13" s="19">
        <v>5.8</v>
      </c>
      <c r="AZ13" s="19">
        <v>5.6</v>
      </c>
      <c r="BA13" s="19">
        <v>5</v>
      </c>
      <c r="BB13" s="19">
        <v>6.1</v>
      </c>
      <c r="BC13" s="22">
        <f t="shared" si="11"/>
        <v>46.2</v>
      </c>
      <c r="BD13" s="21">
        <f t="shared" si="12"/>
        <v>5.7750000000000004</v>
      </c>
      <c r="BE13" s="23"/>
      <c r="BF13" s="19">
        <v>5.6</v>
      </c>
      <c r="BG13" s="19">
        <v>9</v>
      </c>
      <c r="BH13" s="19">
        <v>10</v>
      </c>
      <c r="BI13" s="19">
        <v>5.6</v>
      </c>
      <c r="BJ13" s="19">
        <v>5</v>
      </c>
      <c r="BK13" s="21">
        <f t="shared" si="13"/>
        <v>7.24</v>
      </c>
      <c r="BL13" s="20"/>
      <c r="BM13" s="21">
        <f t="shared" si="14"/>
        <v>7.24</v>
      </c>
      <c r="BN13" s="23"/>
      <c r="BO13" s="100">
        <f t="shared" si="15"/>
        <v>6.3350000000000009</v>
      </c>
      <c r="BP13" s="100">
        <f t="shared" si="16"/>
        <v>6.2687499999999989</v>
      </c>
      <c r="BQ13" s="100">
        <f t="shared" si="17"/>
        <v>6.5075000000000003</v>
      </c>
      <c r="BR13" s="349">
        <f t="shared" si="18"/>
        <v>6.0146875</v>
      </c>
      <c r="BS13" s="25"/>
      <c r="BT13" s="24">
        <f t="shared" si="19"/>
        <v>6.6550000000000011</v>
      </c>
      <c r="BU13" s="41"/>
      <c r="BV13" s="26">
        <f t="shared" si="20"/>
        <v>6.334843750000001</v>
      </c>
      <c r="BW13" s="32">
        <v>3</v>
      </c>
    </row>
    <row r="14" spans="1:75" x14ac:dyDescent="0.3">
      <c r="A14" s="398">
        <v>71</v>
      </c>
      <c r="B14" s="398" t="s">
        <v>195</v>
      </c>
      <c r="C14" s="448" t="s">
        <v>308</v>
      </c>
      <c r="D14" s="448" t="s">
        <v>254</v>
      </c>
      <c r="E14" s="448" t="s">
        <v>154</v>
      </c>
      <c r="F14" s="162">
        <v>6.3</v>
      </c>
      <c r="G14" s="162">
        <v>7</v>
      </c>
      <c r="H14" s="162">
        <v>6</v>
      </c>
      <c r="I14" s="162">
        <v>6</v>
      </c>
      <c r="J14" s="182">
        <f t="shared" si="0"/>
        <v>6.3250000000000002</v>
      </c>
      <c r="K14" s="162">
        <v>6</v>
      </c>
      <c r="L14" s="162"/>
      <c r="M14" s="182">
        <f t="shared" si="1"/>
        <v>6</v>
      </c>
      <c r="N14" s="162">
        <v>7.8</v>
      </c>
      <c r="O14" s="162"/>
      <c r="P14" s="182">
        <f t="shared" si="2"/>
        <v>7.8</v>
      </c>
      <c r="Q14" s="21">
        <f t="shared" si="3"/>
        <v>6.49</v>
      </c>
      <c r="R14" s="17"/>
      <c r="S14" s="162">
        <v>5.8</v>
      </c>
      <c r="T14" s="162">
        <v>6.8</v>
      </c>
      <c r="U14" s="162">
        <v>5</v>
      </c>
      <c r="V14" s="162">
        <v>5.3</v>
      </c>
      <c r="W14" s="182">
        <f t="shared" si="4"/>
        <v>5.7250000000000005</v>
      </c>
      <c r="X14" s="162">
        <v>5.5</v>
      </c>
      <c r="Y14" s="162"/>
      <c r="Z14" s="182">
        <f t="shared" si="5"/>
        <v>5.5</v>
      </c>
      <c r="AA14" s="162">
        <v>7.8</v>
      </c>
      <c r="AB14" s="162"/>
      <c r="AC14" s="182">
        <f t="shared" si="6"/>
        <v>7.8</v>
      </c>
      <c r="AD14" s="21">
        <f t="shared" si="7"/>
        <v>6.0500000000000007</v>
      </c>
      <c r="AE14" s="23"/>
      <c r="AF14" s="19">
        <v>5.8</v>
      </c>
      <c r="AG14" s="19">
        <v>5.4</v>
      </c>
      <c r="AH14" s="19">
        <v>5.9</v>
      </c>
      <c r="AI14" s="19">
        <v>6.8</v>
      </c>
      <c r="AJ14" s="19">
        <v>6</v>
      </c>
      <c r="AK14" s="19">
        <v>5.9</v>
      </c>
      <c r="AL14" s="19">
        <v>5.6</v>
      </c>
      <c r="AM14" s="19">
        <v>6.7</v>
      </c>
      <c r="AN14" s="22">
        <f t="shared" si="8"/>
        <v>48.100000000000009</v>
      </c>
      <c r="AO14" s="21">
        <f t="shared" si="9"/>
        <v>6.0125000000000011</v>
      </c>
      <c r="AP14" s="43"/>
      <c r="AQ14" s="348">
        <v>6</v>
      </c>
      <c r="AR14" s="20"/>
      <c r="AS14" s="21">
        <f t="shared" si="10"/>
        <v>6</v>
      </c>
      <c r="AT14" s="23"/>
      <c r="AU14" s="19">
        <v>5.8</v>
      </c>
      <c r="AV14" s="19">
        <v>5.2</v>
      </c>
      <c r="AW14" s="19">
        <v>5.8</v>
      </c>
      <c r="AX14" s="19">
        <v>6.2</v>
      </c>
      <c r="AY14" s="19">
        <v>5</v>
      </c>
      <c r="AZ14" s="19">
        <v>5.2</v>
      </c>
      <c r="BA14" s="19">
        <v>6.2</v>
      </c>
      <c r="BB14" s="19">
        <v>6.2</v>
      </c>
      <c r="BC14" s="22">
        <f t="shared" si="11"/>
        <v>45.600000000000009</v>
      </c>
      <c r="BD14" s="21">
        <f t="shared" si="12"/>
        <v>5.7000000000000011</v>
      </c>
      <c r="BE14" s="23"/>
      <c r="BF14" s="19">
        <v>5.6</v>
      </c>
      <c r="BG14" s="19">
        <v>10</v>
      </c>
      <c r="BH14" s="19">
        <v>9</v>
      </c>
      <c r="BI14" s="19">
        <v>5.6</v>
      </c>
      <c r="BJ14" s="19">
        <v>4.5999999999999996</v>
      </c>
      <c r="BK14" s="21">
        <f t="shared" si="13"/>
        <v>7.23</v>
      </c>
      <c r="BL14" s="20"/>
      <c r="BM14" s="21">
        <f t="shared" si="14"/>
        <v>7.23</v>
      </c>
      <c r="BN14" s="23"/>
      <c r="BO14" s="100">
        <f t="shared" si="15"/>
        <v>6.2700000000000005</v>
      </c>
      <c r="BP14" s="100">
        <f t="shared" si="16"/>
        <v>6.0062500000000005</v>
      </c>
      <c r="BQ14" s="100">
        <f t="shared" si="17"/>
        <v>6.4650000000000007</v>
      </c>
      <c r="BR14" s="349">
        <f t="shared" si="18"/>
        <v>6.0146875000000009</v>
      </c>
      <c r="BS14" s="25"/>
      <c r="BT14" s="24">
        <f t="shared" si="19"/>
        <v>6.32</v>
      </c>
      <c r="BU14" s="41"/>
      <c r="BV14" s="26">
        <f t="shared" si="20"/>
        <v>6.1673437500000006</v>
      </c>
      <c r="BW14" s="32">
        <v>4</v>
      </c>
    </row>
    <row r="15" spans="1:75" x14ac:dyDescent="0.3">
      <c r="A15" s="398">
        <v>18</v>
      </c>
      <c r="B15" s="398" t="s">
        <v>172</v>
      </c>
      <c r="C15" s="448" t="s">
        <v>289</v>
      </c>
      <c r="D15" s="448" t="s">
        <v>184</v>
      </c>
      <c r="E15" s="448" t="s">
        <v>129</v>
      </c>
      <c r="F15" s="162">
        <v>6.5</v>
      </c>
      <c r="G15" s="162">
        <v>7.5</v>
      </c>
      <c r="H15" s="162">
        <v>5.9</v>
      </c>
      <c r="I15" s="162">
        <v>6.4</v>
      </c>
      <c r="J15" s="182">
        <f t="shared" si="0"/>
        <v>6.5749999999999993</v>
      </c>
      <c r="K15" s="162">
        <v>7.5</v>
      </c>
      <c r="L15" s="162"/>
      <c r="M15" s="182">
        <f t="shared" si="1"/>
        <v>7.5</v>
      </c>
      <c r="N15" s="162">
        <v>8</v>
      </c>
      <c r="O15" s="162"/>
      <c r="P15" s="182">
        <f t="shared" si="2"/>
        <v>8</v>
      </c>
      <c r="Q15" s="21">
        <f t="shared" si="3"/>
        <v>7.23</v>
      </c>
      <c r="R15" s="17"/>
      <c r="S15" s="162">
        <v>5.8</v>
      </c>
      <c r="T15" s="162">
        <v>6.5</v>
      </c>
      <c r="U15" s="162">
        <v>5.9</v>
      </c>
      <c r="V15" s="162">
        <v>6</v>
      </c>
      <c r="W15" s="182">
        <f t="shared" si="4"/>
        <v>6.0500000000000007</v>
      </c>
      <c r="X15" s="162">
        <v>6</v>
      </c>
      <c r="Y15" s="162">
        <v>1</v>
      </c>
      <c r="Z15" s="182">
        <f t="shared" si="5"/>
        <v>5</v>
      </c>
      <c r="AA15" s="162">
        <v>7</v>
      </c>
      <c r="AB15" s="162"/>
      <c r="AC15" s="182">
        <f t="shared" si="6"/>
        <v>7</v>
      </c>
      <c r="AD15" s="21">
        <f t="shared" si="7"/>
        <v>5.82</v>
      </c>
      <c r="AE15" s="23"/>
      <c r="AF15" s="19">
        <v>5.3</v>
      </c>
      <c r="AG15" s="19">
        <v>6</v>
      </c>
      <c r="AH15" s="19">
        <v>6.3</v>
      </c>
      <c r="AI15" s="19">
        <v>6.5</v>
      </c>
      <c r="AJ15" s="19">
        <v>5.9</v>
      </c>
      <c r="AK15" s="19">
        <v>6</v>
      </c>
      <c r="AL15" s="19">
        <v>6.2</v>
      </c>
      <c r="AM15" s="19">
        <v>5.8</v>
      </c>
      <c r="AN15" s="22">
        <f t="shared" si="8"/>
        <v>48</v>
      </c>
      <c r="AO15" s="21">
        <f t="shared" si="9"/>
        <v>6</v>
      </c>
      <c r="AP15" s="43"/>
      <c r="AQ15" s="348">
        <v>6.12</v>
      </c>
      <c r="AR15" s="20"/>
      <c r="AS15" s="21">
        <f t="shared" si="10"/>
        <v>6.12</v>
      </c>
      <c r="AT15" s="23"/>
      <c r="AU15" s="19">
        <v>4.8</v>
      </c>
      <c r="AV15" s="19">
        <v>5.6</v>
      </c>
      <c r="AW15" s="19">
        <v>5.8</v>
      </c>
      <c r="AX15" s="19">
        <v>5.8</v>
      </c>
      <c r="AY15" s="19">
        <v>5.2</v>
      </c>
      <c r="AZ15" s="19">
        <v>5.2</v>
      </c>
      <c r="BA15" s="19">
        <v>6.5</v>
      </c>
      <c r="BB15" s="19">
        <v>5.8</v>
      </c>
      <c r="BC15" s="22">
        <f t="shared" si="11"/>
        <v>44.699999999999996</v>
      </c>
      <c r="BD15" s="21">
        <f t="shared" si="12"/>
        <v>5.5874999999999995</v>
      </c>
      <c r="BE15" s="23"/>
      <c r="BF15" s="19">
        <v>5.2</v>
      </c>
      <c r="BG15" s="19">
        <v>6.5</v>
      </c>
      <c r="BH15" s="19">
        <v>7.5</v>
      </c>
      <c r="BI15" s="19">
        <v>5.3</v>
      </c>
      <c r="BJ15" s="19">
        <v>4.2</v>
      </c>
      <c r="BK15" s="21">
        <f t="shared" si="13"/>
        <v>5.8549999999999995</v>
      </c>
      <c r="BL15" s="20"/>
      <c r="BM15" s="21">
        <f t="shared" si="14"/>
        <v>5.8549999999999995</v>
      </c>
      <c r="BN15" s="23"/>
      <c r="BO15" s="100">
        <f t="shared" si="15"/>
        <v>6.5250000000000004</v>
      </c>
      <c r="BP15" s="100">
        <f t="shared" si="16"/>
        <v>6.0600000000000005</v>
      </c>
      <c r="BQ15" s="100">
        <f t="shared" si="17"/>
        <v>5.7212499999999995</v>
      </c>
      <c r="BR15" s="349">
        <f t="shared" si="18"/>
        <v>6.1528124999999996</v>
      </c>
      <c r="BS15" s="25"/>
      <c r="BT15" s="24">
        <f t="shared" si="19"/>
        <v>5.9787500000000007</v>
      </c>
      <c r="BU15" s="41"/>
      <c r="BV15" s="26">
        <f t="shared" si="20"/>
        <v>6.0657812500000006</v>
      </c>
      <c r="BW15" s="32">
        <v>5</v>
      </c>
    </row>
    <row r="16" spans="1:75" x14ac:dyDescent="0.3">
      <c r="A16" s="398">
        <v>11</v>
      </c>
      <c r="B16" s="398" t="s">
        <v>174</v>
      </c>
      <c r="C16" s="448" t="s">
        <v>263</v>
      </c>
      <c r="D16" s="448" t="s">
        <v>264</v>
      </c>
      <c r="E16" s="448" t="s">
        <v>200</v>
      </c>
      <c r="F16" s="162">
        <v>4.5</v>
      </c>
      <c r="G16" s="162">
        <v>5.8</v>
      </c>
      <c r="H16" s="162">
        <v>4</v>
      </c>
      <c r="I16" s="162">
        <v>4.8</v>
      </c>
      <c r="J16" s="182">
        <f t="shared" si="0"/>
        <v>4.7750000000000004</v>
      </c>
      <c r="K16" s="162">
        <v>5.2</v>
      </c>
      <c r="L16" s="162"/>
      <c r="M16" s="182">
        <f t="shared" si="1"/>
        <v>5.2</v>
      </c>
      <c r="N16" s="162">
        <v>6.5</v>
      </c>
      <c r="O16" s="162"/>
      <c r="P16" s="182">
        <f t="shared" si="2"/>
        <v>6.5</v>
      </c>
      <c r="Q16" s="21">
        <f t="shared" si="3"/>
        <v>5.29</v>
      </c>
      <c r="R16" s="17"/>
      <c r="S16" s="162">
        <v>4.5</v>
      </c>
      <c r="T16" s="162">
        <v>5.8</v>
      </c>
      <c r="U16" s="162">
        <v>4</v>
      </c>
      <c r="V16" s="162">
        <v>4.8</v>
      </c>
      <c r="W16" s="182">
        <f t="shared" si="4"/>
        <v>4.7750000000000004</v>
      </c>
      <c r="X16" s="162">
        <v>5.2</v>
      </c>
      <c r="Y16" s="162"/>
      <c r="Z16" s="182">
        <f t="shared" si="5"/>
        <v>5.2</v>
      </c>
      <c r="AA16" s="162">
        <v>6.5</v>
      </c>
      <c r="AB16" s="162"/>
      <c r="AC16" s="182">
        <f t="shared" si="6"/>
        <v>6.5</v>
      </c>
      <c r="AD16" s="21">
        <f t="shared" si="7"/>
        <v>5.29</v>
      </c>
      <c r="AE16" s="23"/>
      <c r="AF16" s="19">
        <v>5.4</v>
      </c>
      <c r="AG16" s="19">
        <v>5.7</v>
      </c>
      <c r="AH16" s="19">
        <v>5</v>
      </c>
      <c r="AI16" s="19">
        <v>5.9</v>
      </c>
      <c r="AJ16" s="19">
        <v>5</v>
      </c>
      <c r="AK16" s="19">
        <v>5</v>
      </c>
      <c r="AL16" s="19">
        <v>5</v>
      </c>
      <c r="AM16" s="19">
        <v>6.2</v>
      </c>
      <c r="AN16" s="22">
        <f t="shared" si="8"/>
        <v>43.2</v>
      </c>
      <c r="AO16" s="21">
        <f t="shared" si="9"/>
        <v>5.4</v>
      </c>
      <c r="AP16" s="43"/>
      <c r="AQ16" s="348">
        <v>5.88</v>
      </c>
      <c r="AR16" s="20"/>
      <c r="AS16" s="21">
        <f t="shared" si="10"/>
        <v>5.88</v>
      </c>
      <c r="AT16" s="23"/>
      <c r="AU16" s="19">
        <v>5.2</v>
      </c>
      <c r="AV16" s="19">
        <v>5.6</v>
      </c>
      <c r="AW16" s="19">
        <v>6</v>
      </c>
      <c r="AX16" s="19">
        <v>6.2</v>
      </c>
      <c r="AY16" s="19">
        <v>6.2</v>
      </c>
      <c r="AZ16" s="19">
        <v>5.2</v>
      </c>
      <c r="BA16" s="19">
        <v>6</v>
      </c>
      <c r="BB16" s="19">
        <v>6.2</v>
      </c>
      <c r="BC16" s="22">
        <f t="shared" si="11"/>
        <v>46.6</v>
      </c>
      <c r="BD16" s="21">
        <f t="shared" si="12"/>
        <v>5.8250000000000002</v>
      </c>
      <c r="BE16" s="23"/>
      <c r="BF16" s="19">
        <v>5</v>
      </c>
      <c r="BG16" s="19">
        <v>6.5</v>
      </c>
      <c r="BH16" s="19">
        <v>7.5</v>
      </c>
      <c r="BI16" s="19">
        <v>5</v>
      </c>
      <c r="BJ16" s="19">
        <v>3.8</v>
      </c>
      <c r="BK16" s="21">
        <f t="shared" si="13"/>
        <v>5.6950000000000003</v>
      </c>
      <c r="BL16" s="20"/>
      <c r="BM16" s="21">
        <f t="shared" si="14"/>
        <v>5.6950000000000003</v>
      </c>
      <c r="BN16" s="23"/>
      <c r="BO16" s="100">
        <f t="shared" si="15"/>
        <v>5.29</v>
      </c>
      <c r="BP16" s="100">
        <f t="shared" si="16"/>
        <v>5.6400000000000006</v>
      </c>
      <c r="BQ16" s="100">
        <f t="shared" si="17"/>
        <v>5.76</v>
      </c>
      <c r="BR16" s="349">
        <f t="shared" si="18"/>
        <v>5.5318750000000003</v>
      </c>
      <c r="BS16" s="25"/>
      <c r="BT16" s="24">
        <f t="shared" si="19"/>
        <v>5.6862500000000002</v>
      </c>
      <c r="BU16" s="41"/>
      <c r="BV16" s="26">
        <f t="shared" si="20"/>
        <v>5.6090625000000003</v>
      </c>
      <c r="BW16" s="32">
        <v>6</v>
      </c>
    </row>
    <row r="17" spans="1:75" x14ac:dyDescent="0.3">
      <c r="A17" s="398">
        <v>17</v>
      </c>
      <c r="B17" s="398" t="s">
        <v>176</v>
      </c>
      <c r="C17" s="448" t="s">
        <v>289</v>
      </c>
      <c r="D17" s="448" t="s">
        <v>184</v>
      </c>
      <c r="E17" s="448" t="s">
        <v>129</v>
      </c>
      <c r="F17" s="162">
        <v>6.5</v>
      </c>
      <c r="G17" s="162">
        <v>7.5</v>
      </c>
      <c r="H17" s="162">
        <v>5.9</v>
      </c>
      <c r="I17" s="162">
        <v>6.4</v>
      </c>
      <c r="J17" s="182">
        <f t="shared" si="0"/>
        <v>6.5749999999999993</v>
      </c>
      <c r="K17" s="162">
        <v>7.5</v>
      </c>
      <c r="L17" s="162"/>
      <c r="M17" s="182">
        <f t="shared" si="1"/>
        <v>7.5</v>
      </c>
      <c r="N17" s="162">
        <v>8</v>
      </c>
      <c r="O17" s="162"/>
      <c r="P17" s="182">
        <f t="shared" si="2"/>
        <v>8</v>
      </c>
      <c r="Q17" s="21">
        <f t="shared" si="3"/>
        <v>7.23</v>
      </c>
      <c r="R17" s="17"/>
      <c r="S17" s="162">
        <v>5.8</v>
      </c>
      <c r="T17" s="162">
        <v>5</v>
      </c>
      <c r="U17" s="162">
        <v>5.9</v>
      </c>
      <c r="V17" s="162">
        <v>4</v>
      </c>
      <c r="W17" s="182">
        <f t="shared" si="4"/>
        <v>5.1750000000000007</v>
      </c>
      <c r="X17" s="162">
        <v>5</v>
      </c>
      <c r="Y17" s="162"/>
      <c r="Z17" s="182">
        <f t="shared" si="5"/>
        <v>5</v>
      </c>
      <c r="AA17" s="162">
        <v>6.5</v>
      </c>
      <c r="AB17" s="162"/>
      <c r="AC17" s="182">
        <f t="shared" si="6"/>
        <v>6.5</v>
      </c>
      <c r="AD17" s="21">
        <f t="shared" si="7"/>
        <v>5.37</v>
      </c>
      <c r="AE17" s="23"/>
      <c r="AF17" s="19">
        <v>5</v>
      </c>
      <c r="AG17" s="19">
        <v>5.6</v>
      </c>
      <c r="AH17" s="19">
        <v>5.3</v>
      </c>
      <c r="AI17" s="19">
        <v>5.6</v>
      </c>
      <c r="AJ17" s="19">
        <v>4.8</v>
      </c>
      <c r="AK17" s="19">
        <v>5.8</v>
      </c>
      <c r="AL17" s="19">
        <v>5.2</v>
      </c>
      <c r="AM17" s="19">
        <v>4.8</v>
      </c>
      <c r="AN17" s="22">
        <f t="shared" si="8"/>
        <v>42.1</v>
      </c>
      <c r="AO17" s="21">
        <f t="shared" si="9"/>
        <v>5.2625000000000002</v>
      </c>
      <c r="AP17" s="43"/>
      <c r="AQ17" s="348">
        <v>5</v>
      </c>
      <c r="AR17" s="20"/>
      <c r="AS17" s="21">
        <f t="shared" si="10"/>
        <v>5</v>
      </c>
      <c r="AT17" s="23"/>
      <c r="AU17" s="19">
        <v>4.8</v>
      </c>
      <c r="AV17" s="19">
        <v>5.6</v>
      </c>
      <c r="AW17" s="19">
        <v>5.6</v>
      </c>
      <c r="AX17" s="19">
        <v>4.8</v>
      </c>
      <c r="AY17" s="19">
        <v>5.2</v>
      </c>
      <c r="AZ17" s="19">
        <v>5.2</v>
      </c>
      <c r="BA17" s="19">
        <v>4.8</v>
      </c>
      <c r="BB17" s="19">
        <v>5</v>
      </c>
      <c r="BC17" s="22">
        <f t="shared" si="11"/>
        <v>40.999999999999993</v>
      </c>
      <c r="BD17" s="21">
        <f t="shared" si="12"/>
        <v>5.1249999999999991</v>
      </c>
      <c r="BE17" s="23"/>
      <c r="BF17" s="19">
        <v>5</v>
      </c>
      <c r="BG17" s="19">
        <v>6</v>
      </c>
      <c r="BH17" s="19">
        <v>5.6</v>
      </c>
      <c r="BI17" s="19">
        <v>4.8</v>
      </c>
      <c r="BJ17" s="19">
        <v>4</v>
      </c>
      <c r="BK17" s="21">
        <f t="shared" si="13"/>
        <v>5.18</v>
      </c>
      <c r="BL17" s="20"/>
      <c r="BM17" s="21">
        <f t="shared" si="14"/>
        <v>5.18</v>
      </c>
      <c r="BN17" s="23"/>
      <c r="BO17" s="100">
        <f t="shared" si="15"/>
        <v>6.3000000000000007</v>
      </c>
      <c r="BP17" s="100">
        <f t="shared" si="16"/>
        <v>5.1312499999999996</v>
      </c>
      <c r="BQ17" s="100">
        <f t="shared" si="17"/>
        <v>5.1524999999999999</v>
      </c>
      <c r="BR17" s="349">
        <f t="shared" si="18"/>
        <v>5.7028125000000003</v>
      </c>
      <c r="BS17" s="25"/>
      <c r="BT17" s="24">
        <f t="shared" si="19"/>
        <v>5.1375000000000002</v>
      </c>
      <c r="BU17" s="41"/>
      <c r="BV17" s="26">
        <f t="shared" si="20"/>
        <v>5.4201562499999998</v>
      </c>
      <c r="BW17" s="32">
        <v>7</v>
      </c>
    </row>
    <row r="18" spans="1:75" x14ac:dyDescent="0.3">
      <c r="A18" s="398">
        <v>15</v>
      </c>
      <c r="B18" s="398" t="s">
        <v>175</v>
      </c>
      <c r="C18" s="448" t="s">
        <v>263</v>
      </c>
      <c r="D18" s="448" t="s">
        <v>264</v>
      </c>
      <c r="E18" s="448" t="s">
        <v>200</v>
      </c>
      <c r="F18" s="162">
        <v>5</v>
      </c>
      <c r="G18" s="162">
        <v>5.8</v>
      </c>
      <c r="H18" s="162">
        <v>4</v>
      </c>
      <c r="I18" s="162">
        <v>4.8</v>
      </c>
      <c r="J18" s="182">
        <f t="shared" si="0"/>
        <v>4.9000000000000004</v>
      </c>
      <c r="K18" s="162">
        <v>5.2</v>
      </c>
      <c r="L18" s="162"/>
      <c r="M18" s="182">
        <f t="shared" si="1"/>
        <v>5.2</v>
      </c>
      <c r="N18" s="162">
        <v>6.5</v>
      </c>
      <c r="O18" s="162"/>
      <c r="P18" s="182">
        <f t="shared" si="2"/>
        <v>6.5</v>
      </c>
      <c r="Q18" s="21">
        <f t="shared" si="3"/>
        <v>5.34</v>
      </c>
      <c r="R18" s="17"/>
      <c r="S18" s="162">
        <v>4.5</v>
      </c>
      <c r="T18" s="162">
        <v>5.8</v>
      </c>
      <c r="U18" s="162">
        <v>4</v>
      </c>
      <c r="V18" s="162">
        <v>4.8</v>
      </c>
      <c r="W18" s="182">
        <f t="shared" si="4"/>
        <v>4.7750000000000004</v>
      </c>
      <c r="X18" s="162">
        <v>5</v>
      </c>
      <c r="Y18" s="162"/>
      <c r="Z18" s="182">
        <f t="shared" si="5"/>
        <v>5</v>
      </c>
      <c r="AA18" s="162">
        <v>6.5</v>
      </c>
      <c r="AB18" s="162"/>
      <c r="AC18" s="182">
        <f t="shared" si="6"/>
        <v>6.5</v>
      </c>
      <c r="AD18" s="21">
        <f t="shared" si="7"/>
        <v>5.21</v>
      </c>
      <c r="AE18" s="23"/>
      <c r="AF18" s="19">
        <v>5</v>
      </c>
      <c r="AG18" s="19">
        <v>5.5</v>
      </c>
      <c r="AH18" s="19">
        <v>5.7</v>
      </c>
      <c r="AI18" s="19">
        <v>5.7</v>
      </c>
      <c r="AJ18" s="19">
        <v>5.3</v>
      </c>
      <c r="AK18" s="19">
        <v>5.2</v>
      </c>
      <c r="AL18" s="19">
        <v>6.1</v>
      </c>
      <c r="AM18" s="19">
        <v>5.8</v>
      </c>
      <c r="AN18" s="22">
        <f t="shared" si="8"/>
        <v>44.3</v>
      </c>
      <c r="AO18" s="21">
        <f t="shared" si="9"/>
        <v>5.5374999999999996</v>
      </c>
      <c r="AP18" s="43"/>
      <c r="AQ18" s="348">
        <v>5.29</v>
      </c>
      <c r="AR18" s="20"/>
      <c r="AS18" s="21">
        <f t="shared" si="10"/>
        <v>5.29</v>
      </c>
      <c r="AT18" s="23"/>
      <c r="AU18" s="19">
        <v>4.8</v>
      </c>
      <c r="AV18" s="19">
        <v>5.6</v>
      </c>
      <c r="AW18" s="19">
        <v>6.5</v>
      </c>
      <c r="AX18" s="19">
        <v>5</v>
      </c>
      <c r="AY18" s="19">
        <v>5</v>
      </c>
      <c r="AZ18" s="19">
        <v>5</v>
      </c>
      <c r="BA18" s="19">
        <v>5.6</v>
      </c>
      <c r="BB18" s="19">
        <v>5.2</v>
      </c>
      <c r="BC18" s="22">
        <f t="shared" si="11"/>
        <v>42.7</v>
      </c>
      <c r="BD18" s="21">
        <f t="shared" si="12"/>
        <v>5.3375000000000004</v>
      </c>
      <c r="BE18" s="23"/>
      <c r="BF18" s="19">
        <v>5.2</v>
      </c>
      <c r="BG18" s="19">
        <v>8</v>
      </c>
      <c r="BH18" s="19">
        <v>6</v>
      </c>
      <c r="BI18" s="19">
        <v>5</v>
      </c>
      <c r="BJ18" s="19">
        <v>3.2</v>
      </c>
      <c r="BK18" s="21">
        <f t="shared" si="13"/>
        <v>5.7200000000000006</v>
      </c>
      <c r="BL18" s="20"/>
      <c r="BM18" s="21">
        <f t="shared" si="14"/>
        <v>5.7200000000000006</v>
      </c>
      <c r="BN18" s="23"/>
      <c r="BO18" s="100">
        <f t="shared" si="15"/>
        <v>5.2750000000000004</v>
      </c>
      <c r="BP18" s="100">
        <f t="shared" si="16"/>
        <v>5.4137500000000003</v>
      </c>
      <c r="BQ18" s="100">
        <f t="shared" si="17"/>
        <v>5.5287500000000005</v>
      </c>
      <c r="BR18" s="349">
        <f t="shared" si="18"/>
        <v>5.413125</v>
      </c>
      <c r="BS18" s="25"/>
      <c r="BT18" s="24">
        <f t="shared" si="19"/>
        <v>5.3774999999999995</v>
      </c>
      <c r="BU18" s="41"/>
      <c r="BV18" s="26">
        <f t="shared" si="20"/>
        <v>5.3953124999999993</v>
      </c>
      <c r="BW18" s="32">
        <v>8</v>
      </c>
    </row>
    <row r="19" spans="1:75" x14ac:dyDescent="0.3">
      <c r="A19" s="398">
        <v>13</v>
      </c>
      <c r="B19" s="398" t="s">
        <v>122</v>
      </c>
      <c r="C19" s="448" t="s">
        <v>263</v>
      </c>
      <c r="D19" s="448" t="s">
        <v>264</v>
      </c>
      <c r="E19" s="448" t="s">
        <v>200</v>
      </c>
      <c r="F19" s="162">
        <v>4.5</v>
      </c>
      <c r="G19" s="162">
        <v>5.8</v>
      </c>
      <c r="H19" s="162">
        <v>4</v>
      </c>
      <c r="I19" s="162">
        <v>4.8</v>
      </c>
      <c r="J19" s="182">
        <f t="shared" si="0"/>
        <v>4.7750000000000004</v>
      </c>
      <c r="K19" s="162">
        <v>5.2</v>
      </c>
      <c r="L19" s="162"/>
      <c r="M19" s="182">
        <f t="shared" si="1"/>
        <v>5.2</v>
      </c>
      <c r="N19" s="162">
        <v>6.5</v>
      </c>
      <c r="O19" s="162"/>
      <c r="P19" s="182">
        <f t="shared" si="2"/>
        <v>6.5</v>
      </c>
      <c r="Q19" s="21">
        <f t="shared" si="3"/>
        <v>5.29</v>
      </c>
      <c r="R19" s="17"/>
      <c r="S19" s="162">
        <v>4.5</v>
      </c>
      <c r="T19" s="162">
        <v>5.8</v>
      </c>
      <c r="U19" s="162">
        <v>4</v>
      </c>
      <c r="V19" s="162">
        <v>4.8</v>
      </c>
      <c r="W19" s="182">
        <f t="shared" si="4"/>
        <v>4.7750000000000004</v>
      </c>
      <c r="X19" s="162">
        <v>5.2</v>
      </c>
      <c r="Y19" s="162"/>
      <c r="Z19" s="182">
        <f t="shared" si="5"/>
        <v>5.2</v>
      </c>
      <c r="AA19" s="162">
        <v>6.5</v>
      </c>
      <c r="AB19" s="162"/>
      <c r="AC19" s="182">
        <f t="shared" si="6"/>
        <v>6.5</v>
      </c>
      <c r="AD19" s="21">
        <f t="shared" si="7"/>
        <v>5.29</v>
      </c>
      <c r="AE19" s="23"/>
      <c r="AF19" s="19">
        <v>4.8</v>
      </c>
      <c r="AG19" s="19">
        <v>4.9000000000000004</v>
      </c>
      <c r="AH19" s="19">
        <v>5.3</v>
      </c>
      <c r="AI19" s="19">
        <v>5</v>
      </c>
      <c r="AJ19" s="19">
        <v>5.2</v>
      </c>
      <c r="AK19" s="19">
        <v>5.5</v>
      </c>
      <c r="AL19" s="19">
        <v>5.3</v>
      </c>
      <c r="AM19" s="19">
        <v>5.4</v>
      </c>
      <c r="AN19" s="22">
        <f t="shared" si="8"/>
        <v>41.4</v>
      </c>
      <c r="AO19" s="21">
        <f t="shared" si="9"/>
        <v>5.1749999999999998</v>
      </c>
      <c r="AP19" s="43"/>
      <c r="AQ19" s="348">
        <v>6.56</v>
      </c>
      <c r="AR19" s="20"/>
      <c r="AS19" s="21">
        <f t="shared" si="10"/>
        <v>6.56</v>
      </c>
      <c r="AT19" s="23"/>
      <c r="AU19" s="19">
        <v>4.2</v>
      </c>
      <c r="AV19" s="19">
        <v>5.4</v>
      </c>
      <c r="AW19" s="19">
        <v>5</v>
      </c>
      <c r="AX19" s="19">
        <v>4.2</v>
      </c>
      <c r="AY19" s="19">
        <v>4.8</v>
      </c>
      <c r="AZ19" s="19">
        <v>4.8</v>
      </c>
      <c r="BA19" s="19">
        <v>4.8</v>
      </c>
      <c r="BB19" s="19">
        <v>5</v>
      </c>
      <c r="BC19" s="22">
        <f t="shared" si="11"/>
        <v>38.200000000000003</v>
      </c>
      <c r="BD19" s="21">
        <f t="shared" si="12"/>
        <v>4.7750000000000004</v>
      </c>
      <c r="BE19" s="23"/>
      <c r="BF19" s="19">
        <v>5</v>
      </c>
      <c r="BG19" s="19">
        <v>4</v>
      </c>
      <c r="BH19" s="19">
        <v>4.5</v>
      </c>
      <c r="BI19" s="19">
        <v>4.5999999999999996</v>
      </c>
      <c r="BJ19" s="19">
        <v>3</v>
      </c>
      <c r="BK19" s="21">
        <f t="shared" si="13"/>
        <v>4.2699999999999996</v>
      </c>
      <c r="BL19" s="20"/>
      <c r="BM19" s="21">
        <f t="shared" si="14"/>
        <v>4.2699999999999996</v>
      </c>
      <c r="BN19" s="23"/>
      <c r="BO19" s="100">
        <f t="shared" si="15"/>
        <v>5.29</v>
      </c>
      <c r="BP19" s="100">
        <f t="shared" si="16"/>
        <v>5.8674999999999997</v>
      </c>
      <c r="BQ19" s="100">
        <f t="shared" si="17"/>
        <v>4.5225</v>
      </c>
      <c r="BR19" s="349">
        <f t="shared" si="18"/>
        <v>5.05375</v>
      </c>
      <c r="BS19" s="25"/>
      <c r="BT19" s="24">
        <f t="shared" si="19"/>
        <v>5.67</v>
      </c>
      <c r="BU19" s="41"/>
      <c r="BV19" s="26">
        <f t="shared" si="20"/>
        <v>5.3618749999999995</v>
      </c>
      <c r="BW19" s="32">
        <v>9</v>
      </c>
    </row>
    <row r="20" spans="1:75" x14ac:dyDescent="0.3">
      <c r="A20" s="398" t="s">
        <v>306</v>
      </c>
      <c r="B20" s="398" t="s">
        <v>265</v>
      </c>
      <c r="C20" s="448" t="s">
        <v>307</v>
      </c>
      <c r="D20" s="448" t="s">
        <v>281</v>
      </c>
      <c r="E20" s="448" t="s">
        <v>220</v>
      </c>
      <c r="F20" s="162">
        <v>4.5</v>
      </c>
      <c r="G20" s="162">
        <v>6</v>
      </c>
      <c r="H20" s="162">
        <v>4</v>
      </c>
      <c r="I20" s="162">
        <v>4</v>
      </c>
      <c r="J20" s="182">
        <f t="shared" si="0"/>
        <v>4.625</v>
      </c>
      <c r="K20" s="162">
        <v>6.3</v>
      </c>
      <c r="L20" s="162"/>
      <c r="M20" s="182">
        <f t="shared" si="1"/>
        <v>6.3</v>
      </c>
      <c r="N20" s="162">
        <v>5</v>
      </c>
      <c r="O20" s="162">
        <v>1</v>
      </c>
      <c r="P20" s="182">
        <f t="shared" si="2"/>
        <v>4</v>
      </c>
      <c r="Q20" s="21">
        <f t="shared" si="3"/>
        <v>5.17</v>
      </c>
      <c r="R20" s="17"/>
      <c r="S20" s="162">
        <v>4.5</v>
      </c>
      <c r="T20" s="162">
        <v>6</v>
      </c>
      <c r="U20" s="162">
        <v>4</v>
      </c>
      <c r="V20" s="162">
        <v>4</v>
      </c>
      <c r="W20" s="182">
        <f t="shared" si="4"/>
        <v>4.625</v>
      </c>
      <c r="X20" s="162">
        <v>5.8</v>
      </c>
      <c r="Y20" s="162"/>
      <c r="Z20" s="182">
        <f t="shared" si="5"/>
        <v>5.8</v>
      </c>
      <c r="AA20" s="162">
        <v>6.5</v>
      </c>
      <c r="AB20" s="162"/>
      <c r="AC20" s="182">
        <f t="shared" si="6"/>
        <v>6.5</v>
      </c>
      <c r="AD20" s="21">
        <f t="shared" si="7"/>
        <v>5.47</v>
      </c>
      <c r="AE20" s="23"/>
      <c r="AF20" s="19">
        <v>6.5</v>
      </c>
      <c r="AG20" s="19">
        <v>6.8</v>
      </c>
      <c r="AH20" s="19">
        <v>7.5</v>
      </c>
      <c r="AI20" s="19">
        <v>7</v>
      </c>
      <c r="AJ20" s="19">
        <v>7.1</v>
      </c>
      <c r="AK20" s="19">
        <v>7.2</v>
      </c>
      <c r="AL20" s="19">
        <v>7.5</v>
      </c>
      <c r="AM20" s="19">
        <v>6</v>
      </c>
      <c r="AN20" s="22">
        <f t="shared" si="8"/>
        <v>55.6</v>
      </c>
      <c r="AO20" s="21">
        <f t="shared" si="9"/>
        <v>6.95</v>
      </c>
      <c r="AP20" s="43"/>
      <c r="AQ20" s="348">
        <v>5.78</v>
      </c>
      <c r="AR20" s="20"/>
      <c r="AS20" s="21">
        <f t="shared" si="10"/>
        <v>5.78</v>
      </c>
      <c r="AT20" s="23"/>
      <c r="AU20" s="19">
        <v>5</v>
      </c>
      <c r="AV20" s="19">
        <v>6.2</v>
      </c>
      <c r="AW20" s="19">
        <v>6.3</v>
      </c>
      <c r="AX20" s="19">
        <v>6.5</v>
      </c>
      <c r="AY20" s="19">
        <v>7</v>
      </c>
      <c r="AZ20" s="19">
        <v>7</v>
      </c>
      <c r="BA20" s="19">
        <v>6.2</v>
      </c>
      <c r="BB20" s="19">
        <v>6</v>
      </c>
      <c r="BC20" s="22">
        <f t="shared" si="11"/>
        <v>50.2</v>
      </c>
      <c r="BD20" s="21">
        <f t="shared" si="12"/>
        <v>6.2750000000000004</v>
      </c>
      <c r="BE20" s="23"/>
      <c r="BF20" s="19">
        <v>7</v>
      </c>
      <c r="BG20" s="19">
        <v>8.5</v>
      </c>
      <c r="BH20" s="19">
        <v>9</v>
      </c>
      <c r="BI20" s="19">
        <v>5.8</v>
      </c>
      <c r="BJ20" s="19">
        <v>3.5</v>
      </c>
      <c r="BK20" s="21">
        <f t="shared" si="13"/>
        <v>7.0100000000000007</v>
      </c>
      <c r="BL20" s="20"/>
      <c r="BM20" s="21">
        <f t="shared" si="14"/>
        <v>7.0100000000000007</v>
      </c>
      <c r="BN20" s="23"/>
      <c r="BO20" s="100">
        <f t="shared" si="15"/>
        <v>5.32</v>
      </c>
      <c r="BP20" s="100">
        <f t="shared" si="16"/>
        <v>6.3650000000000002</v>
      </c>
      <c r="BQ20" s="100">
        <f t="shared" si="17"/>
        <v>6.6425000000000001</v>
      </c>
      <c r="BR20" s="349">
        <f t="shared" si="18"/>
        <v>6.2518750000000001</v>
      </c>
      <c r="BS20" s="25"/>
      <c r="BT20" s="24">
        <f t="shared" si="19"/>
        <v>6.0100000000000007</v>
      </c>
      <c r="BU20" s="41"/>
      <c r="BV20" s="26">
        <f t="shared" si="20"/>
        <v>6.1309374999999999</v>
      </c>
      <c r="BW20" s="32" t="s">
        <v>202</v>
      </c>
    </row>
  </sheetData>
  <sortState xmlns:xlrd2="http://schemas.microsoft.com/office/spreadsheetml/2017/richdata2" ref="A11:BW19">
    <sortCondition descending="1" ref="BV11:BV19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88E7-8899-497A-8341-437A5A8DC606}">
  <sheetPr>
    <pageSetUpPr fitToPage="1"/>
  </sheetPr>
  <dimension ref="A1:AV25"/>
  <sheetViews>
    <sheetView workbookViewId="0">
      <selection activeCell="AT19" sqref="AT19"/>
    </sheetView>
  </sheetViews>
  <sheetFormatPr defaultRowHeight="13.2" x14ac:dyDescent="0.25"/>
  <cols>
    <col min="1" max="1" width="5.6640625" customWidth="1"/>
    <col min="2" max="2" width="20" customWidth="1"/>
    <col min="3" max="3" width="25.5546875" customWidth="1"/>
    <col min="4" max="5" width="20" customWidth="1"/>
    <col min="6" max="6" width="7.5546875" customWidth="1"/>
    <col min="7" max="7" width="10.6640625" customWidth="1"/>
    <col min="8" max="8" width="9.33203125" customWidth="1"/>
    <col min="9" max="9" width="11" customWidth="1"/>
    <col min="18" max="18" width="3" customWidth="1"/>
    <col min="29" max="29" width="3" customWidth="1"/>
    <col min="40" max="40" width="2.88671875" customWidth="1"/>
    <col min="41" max="41" width="9" customWidth="1"/>
    <col min="42" max="42" width="5.88671875" customWidth="1"/>
    <col min="43" max="43" width="7" customWidth="1"/>
    <col min="44" max="44" width="10" style="175" customWidth="1"/>
    <col min="45" max="45" width="2.88671875" style="175" customWidth="1"/>
    <col min="46" max="46" width="17.44140625" customWidth="1"/>
  </cols>
  <sheetData>
    <row r="1" spans="1:48" ht="15.6" x14ac:dyDescent="0.3">
      <c r="A1" s="97" t="str">
        <f>'Comp Detail'!A1</f>
        <v>Vaulting NSW State Championships 2024</v>
      </c>
      <c r="B1" s="3"/>
      <c r="C1" s="103"/>
      <c r="D1" s="164" t="s">
        <v>80</v>
      </c>
      <c r="E1" s="461" t="s">
        <v>317</v>
      </c>
      <c r="F1" s="1"/>
      <c r="G1" s="1"/>
      <c r="H1" s="1"/>
      <c r="I1" s="1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41"/>
      <c r="AS1" s="41"/>
      <c r="AT1" s="197">
        <f ca="1">NOW()</f>
        <v>45455.966401967591</v>
      </c>
      <c r="AU1" s="103"/>
      <c r="AV1" s="103"/>
    </row>
    <row r="2" spans="1:48" ht="15.6" x14ac:dyDescent="0.3">
      <c r="A2" s="28"/>
      <c r="B2" s="3"/>
      <c r="C2" s="103"/>
      <c r="D2" s="164" t="s">
        <v>81</v>
      </c>
      <c r="E2" s="3" t="s">
        <v>330</v>
      </c>
      <c r="F2" s="1"/>
      <c r="G2" s="1"/>
      <c r="H2" s="1"/>
      <c r="I2" s="1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41"/>
      <c r="AS2" s="41"/>
      <c r="AT2" s="198">
        <f ca="1">NOW()</f>
        <v>45455.966401967591</v>
      </c>
      <c r="AU2" s="103"/>
      <c r="AV2" s="103"/>
    </row>
    <row r="3" spans="1:48" ht="15.6" x14ac:dyDescent="0.3">
      <c r="A3" s="595" t="str">
        <f>'Comp Detail'!A3</f>
        <v>7th to 9th June 2024</v>
      </c>
      <c r="B3" s="596"/>
      <c r="C3" s="103"/>
      <c r="D3" s="164" t="s">
        <v>82</v>
      </c>
      <c r="E3" s="3" t="s">
        <v>318</v>
      </c>
      <c r="F3" s="1"/>
      <c r="G3" s="1"/>
      <c r="H3" s="1"/>
      <c r="I3" s="1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41"/>
      <c r="AS3" s="41"/>
      <c r="AT3" s="198"/>
      <c r="AU3" s="103"/>
      <c r="AV3" s="103"/>
    </row>
    <row r="4" spans="1:48" ht="15.6" x14ac:dyDescent="0.3">
      <c r="A4" s="105"/>
      <c r="B4" s="103"/>
      <c r="C4" s="103"/>
      <c r="D4" s="164"/>
      <c r="E4" s="103"/>
      <c r="F4" s="176" t="s">
        <v>77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84"/>
      <c r="U4" s="184"/>
      <c r="V4" s="184"/>
      <c r="W4" s="184"/>
      <c r="X4" s="184"/>
      <c r="Y4" s="184"/>
      <c r="Z4" s="184"/>
      <c r="AA4" s="184"/>
      <c r="AB4" s="184"/>
      <c r="AC4" s="176"/>
      <c r="AD4" s="176"/>
      <c r="AE4" s="184"/>
      <c r="AF4" s="184"/>
      <c r="AG4" s="184"/>
      <c r="AH4" s="184"/>
      <c r="AI4" s="184"/>
      <c r="AJ4" s="184"/>
      <c r="AK4" s="184"/>
      <c r="AL4" s="184"/>
      <c r="AM4" s="184"/>
      <c r="AN4" s="103"/>
      <c r="AO4" s="103"/>
      <c r="AP4" s="103"/>
      <c r="AQ4" s="103"/>
      <c r="AR4" s="41"/>
      <c r="AS4" s="41"/>
      <c r="AT4" s="103"/>
      <c r="AU4" s="103"/>
      <c r="AV4" s="103"/>
    </row>
    <row r="5" spans="1:48" ht="15.6" x14ac:dyDescent="0.3">
      <c r="A5" s="105"/>
      <c r="B5" s="103"/>
      <c r="C5" s="164"/>
      <c r="D5" s="103"/>
      <c r="E5" s="103"/>
      <c r="F5" s="165" t="s">
        <v>47</v>
      </c>
      <c r="G5" s="103" t="str">
        <f>E1</f>
        <v>Janet Leadbeater</v>
      </c>
      <c r="H5" s="103"/>
      <c r="I5" s="103"/>
      <c r="K5" s="165"/>
      <c r="L5" s="165"/>
      <c r="M5" s="165"/>
      <c r="N5" s="103"/>
      <c r="O5" s="103"/>
      <c r="P5" s="103"/>
      <c r="Q5" s="103"/>
      <c r="R5" s="103"/>
      <c r="S5" s="165" t="s">
        <v>46</v>
      </c>
      <c r="T5" s="103" t="str">
        <f>E2</f>
        <v>Jamie Haste</v>
      </c>
      <c r="U5" s="103"/>
      <c r="V5" s="103"/>
      <c r="W5" s="103"/>
      <c r="X5" s="103"/>
      <c r="Y5" s="103"/>
      <c r="Z5" s="103"/>
      <c r="AA5" s="103"/>
      <c r="AB5" s="103"/>
      <c r="AC5" s="103"/>
      <c r="AD5" s="165" t="s">
        <v>48</v>
      </c>
      <c r="AE5" s="103" t="str">
        <f>E3</f>
        <v>Nina Fritzell</v>
      </c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41"/>
      <c r="AS5" s="41"/>
      <c r="AT5" s="103"/>
      <c r="AU5" s="103"/>
      <c r="AV5" s="103"/>
    </row>
    <row r="6" spans="1:48" ht="15.6" x14ac:dyDescent="0.3">
      <c r="A6" s="105" t="s">
        <v>116</v>
      </c>
      <c r="B6" s="165"/>
      <c r="C6" s="103"/>
      <c r="D6" s="103"/>
      <c r="E6" s="103"/>
      <c r="F6" s="165" t="s">
        <v>26</v>
      </c>
      <c r="G6" s="103"/>
      <c r="H6" s="103"/>
      <c r="I6" s="103"/>
      <c r="K6" s="103"/>
      <c r="L6" s="103"/>
      <c r="M6" s="103"/>
      <c r="N6" s="103"/>
      <c r="O6" s="103"/>
      <c r="P6" s="103"/>
      <c r="Q6" s="103"/>
      <c r="R6" s="103"/>
      <c r="S6" s="165"/>
      <c r="T6" s="165"/>
      <c r="U6" s="103"/>
      <c r="V6" s="103"/>
      <c r="W6" s="103"/>
      <c r="X6" s="103"/>
      <c r="Y6" s="103"/>
      <c r="Z6" s="103"/>
      <c r="AA6" s="103"/>
      <c r="AB6" s="103"/>
      <c r="AC6" s="103"/>
      <c r="AD6" s="165"/>
      <c r="AE6" s="165"/>
      <c r="AF6" s="103"/>
      <c r="AG6" s="103"/>
      <c r="AH6" s="103"/>
      <c r="AI6" s="103"/>
      <c r="AJ6" s="103"/>
      <c r="AK6" s="103"/>
      <c r="AL6" s="103"/>
      <c r="AM6" s="103"/>
      <c r="AN6" s="199"/>
      <c r="AO6" s="218"/>
      <c r="AP6" s="218"/>
      <c r="AQ6" s="218"/>
      <c r="AR6" s="201" t="s">
        <v>12</v>
      </c>
      <c r="AS6" s="41"/>
      <c r="AT6" s="103"/>
      <c r="AU6" s="103"/>
      <c r="AV6" s="103"/>
    </row>
    <row r="7" spans="1:48" ht="15.6" x14ac:dyDescent="0.3">
      <c r="A7" s="105" t="s">
        <v>83</v>
      </c>
      <c r="B7" s="165" t="s">
        <v>109</v>
      </c>
      <c r="C7" s="103"/>
      <c r="D7" s="103"/>
      <c r="E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99"/>
      <c r="AO7" s="218"/>
      <c r="AP7" s="218"/>
      <c r="AQ7" s="218"/>
      <c r="AR7" s="41"/>
      <c r="AS7" s="41"/>
      <c r="AT7" s="103"/>
      <c r="AU7" s="103"/>
      <c r="AV7" s="103"/>
    </row>
    <row r="8" spans="1:48" ht="14.4" x14ac:dyDescent="0.3">
      <c r="A8" s="103"/>
      <c r="B8" s="103"/>
      <c r="C8" s="103"/>
      <c r="D8" s="103"/>
      <c r="E8" s="103"/>
      <c r="F8" s="165" t="s">
        <v>1</v>
      </c>
      <c r="G8" s="103"/>
      <c r="I8" s="103"/>
      <c r="J8" s="177" t="s">
        <v>1</v>
      </c>
      <c r="K8" s="178"/>
      <c r="L8" s="178"/>
      <c r="M8" s="178" t="s">
        <v>2</v>
      </c>
      <c r="O8" s="178"/>
      <c r="P8" s="178" t="s">
        <v>3</v>
      </c>
      <c r="Q8" s="178" t="s">
        <v>84</v>
      </c>
      <c r="R8" s="128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28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99"/>
      <c r="AO8" s="218"/>
      <c r="AP8" s="218"/>
      <c r="AQ8" s="218"/>
      <c r="AR8" s="203" t="s">
        <v>52</v>
      </c>
      <c r="AS8" s="41"/>
      <c r="AT8" s="181"/>
      <c r="AU8" s="103"/>
      <c r="AV8" s="103"/>
    </row>
    <row r="9" spans="1:48" ht="14.4" x14ac:dyDescent="0.3">
      <c r="A9" s="130" t="s">
        <v>24</v>
      </c>
      <c r="B9" s="167" t="s">
        <v>25</v>
      </c>
      <c r="C9" s="167" t="s">
        <v>26</v>
      </c>
      <c r="D9" s="167" t="s">
        <v>27</v>
      </c>
      <c r="E9" s="167" t="s">
        <v>28</v>
      </c>
      <c r="F9" s="167" t="s">
        <v>85</v>
      </c>
      <c r="G9" s="167" t="s">
        <v>86</v>
      </c>
      <c r="H9" s="167" t="s">
        <v>88</v>
      </c>
      <c r="I9" s="167" t="s">
        <v>89</v>
      </c>
      <c r="J9" s="179" t="s">
        <v>34</v>
      </c>
      <c r="K9" s="161" t="s">
        <v>2</v>
      </c>
      <c r="L9" s="161" t="s">
        <v>91</v>
      </c>
      <c r="M9" s="179" t="s">
        <v>34</v>
      </c>
      <c r="N9" s="180" t="s">
        <v>3</v>
      </c>
      <c r="O9" s="161" t="s">
        <v>91</v>
      </c>
      <c r="P9" s="179" t="s">
        <v>34</v>
      </c>
      <c r="Q9" s="179" t="s">
        <v>34</v>
      </c>
      <c r="R9" s="185"/>
      <c r="S9" s="130" t="s">
        <v>29</v>
      </c>
      <c r="T9" s="130" t="s">
        <v>30</v>
      </c>
      <c r="U9" s="130" t="s">
        <v>94</v>
      </c>
      <c r="V9" s="130" t="s">
        <v>55</v>
      </c>
      <c r="W9" s="130" t="s">
        <v>95</v>
      </c>
      <c r="X9" s="130" t="s">
        <v>96</v>
      </c>
      <c r="Y9" s="130" t="s">
        <v>31</v>
      </c>
      <c r="Z9" s="130" t="s">
        <v>97</v>
      </c>
      <c r="AA9" s="130" t="s">
        <v>38</v>
      </c>
      <c r="AB9" s="130" t="s">
        <v>37</v>
      </c>
      <c r="AC9" s="185"/>
      <c r="AD9" s="130" t="s">
        <v>29</v>
      </c>
      <c r="AE9" s="130" t="s">
        <v>30</v>
      </c>
      <c r="AF9" s="130" t="s">
        <v>94</v>
      </c>
      <c r="AG9" s="130" t="s">
        <v>55</v>
      </c>
      <c r="AH9" s="130" t="s">
        <v>95</v>
      </c>
      <c r="AI9" s="130" t="s">
        <v>96</v>
      </c>
      <c r="AJ9" s="130" t="s">
        <v>31</v>
      </c>
      <c r="AK9" s="130" t="s">
        <v>97</v>
      </c>
      <c r="AL9" s="130" t="s">
        <v>38</v>
      </c>
      <c r="AM9" s="130" t="s">
        <v>37</v>
      </c>
      <c r="AN9" s="202"/>
      <c r="AO9" s="346" t="s">
        <v>66</v>
      </c>
      <c r="AP9" s="346" t="s">
        <v>67</v>
      </c>
      <c r="AQ9" s="346" t="s">
        <v>68</v>
      </c>
      <c r="AR9" s="272" t="s">
        <v>32</v>
      </c>
      <c r="AS9" s="167"/>
      <c r="AT9" s="179" t="s">
        <v>35</v>
      </c>
      <c r="AU9" s="128"/>
      <c r="AV9" s="128"/>
    </row>
    <row r="10" spans="1:48" ht="14.4" x14ac:dyDescent="0.3">
      <c r="A10" s="128"/>
      <c r="B10" s="128"/>
      <c r="C10" s="128"/>
      <c r="D10" s="128"/>
      <c r="E10" s="128"/>
      <c r="F10" s="41"/>
      <c r="G10" s="41"/>
      <c r="H10" s="41"/>
      <c r="I10" s="41"/>
      <c r="J10" s="181"/>
      <c r="K10" s="181"/>
      <c r="L10" s="181"/>
      <c r="M10" s="181"/>
      <c r="N10" s="181"/>
      <c r="O10" s="181"/>
      <c r="P10" s="181"/>
      <c r="Q10" s="181"/>
      <c r="R10" s="185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85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202"/>
      <c r="AO10" s="226"/>
      <c r="AP10" s="226"/>
      <c r="AQ10" s="226"/>
      <c r="AR10" s="201"/>
      <c r="AS10" s="41"/>
      <c r="AT10" s="213"/>
      <c r="AU10" s="103"/>
      <c r="AV10" s="103"/>
    </row>
    <row r="11" spans="1:48" ht="14.4" x14ac:dyDescent="0.3">
      <c r="A11" s="398">
        <v>57</v>
      </c>
      <c r="B11" s="398" t="s">
        <v>296</v>
      </c>
      <c r="C11" s="448" t="s">
        <v>273</v>
      </c>
      <c r="D11" s="448" t="s">
        <v>274</v>
      </c>
      <c r="E11" s="448" t="s">
        <v>124</v>
      </c>
      <c r="F11" s="162">
        <v>6.5</v>
      </c>
      <c r="G11" s="162">
        <v>7</v>
      </c>
      <c r="H11" s="162">
        <v>6.8</v>
      </c>
      <c r="I11" s="162">
        <v>7.5</v>
      </c>
      <c r="J11" s="182">
        <f t="shared" ref="J11:J17" si="0">(F11+G11+H11+I11)/4</f>
        <v>6.95</v>
      </c>
      <c r="K11" s="162">
        <v>7</v>
      </c>
      <c r="L11" s="162">
        <v>1</v>
      </c>
      <c r="M11" s="182">
        <f t="shared" ref="M11:M17" si="1">K11-L11</f>
        <v>6</v>
      </c>
      <c r="N11" s="162">
        <v>7.8</v>
      </c>
      <c r="O11" s="162"/>
      <c r="P11" s="182">
        <f t="shared" ref="P11:P17" si="2">N11-O11</f>
        <v>7.8</v>
      </c>
      <c r="Q11" s="21">
        <f t="shared" ref="Q11:Q17" si="3">((J11*0.4)+(M11*0.4)+(P11*0.2))</f>
        <v>6.74</v>
      </c>
      <c r="R11" s="43"/>
      <c r="S11" s="186">
        <v>4.8</v>
      </c>
      <c r="T11" s="186">
        <v>6.5</v>
      </c>
      <c r="U11" s="186">
        <v>6.8</v>
      </c>
      <c r="V11" s="186">
        <v>6.2</v>
      </c>
      <c r="W11" s="186">
        <v>5.0999999999999996</v>
      </c>
      <c r="X11" s="186">
        <v>5.0999999999999996</v>
      </c>
      <c r="Y11" s="186">
        <v>6.4</v>
      </c>
      <c r="Z11" s="186">
        <v>6.3</v>
      </c>
      <c r="AA11" s="22">
        <f t="shared" ref="AA11:AA17" si="4">SUM(S11:Z11)</f>
        <v>47.199999999999996</v>
      </c>
      <c r="AB11" s="21">
        <f t="shared" ref="AB11:AB17" si="5">AA11/8</f>
        <v>5.8999999999999995</v>
      </c>
      <c r="AC11" s="43"/>
      <c r="AD11" s="186">
        <v>4</v>
      </c>
      <c r="AE11" s="186">
        <v>5.5</v>
      </c>
      <c r="AF11" s="186">
        <v>5.2</v>
      </c>
      <c r="AG11" s="186">
        <v>5.5</v>
      </c>
      <c r="AH11" s="186">
        <v>4.5</v>
      </c>
      <c r="AI11" s="186">
        <v>4.5</v>
      </c>
      <c r="AJ11" s="186">
        <v>6</v>
      </c>
      <c r="AK11" s="186">
        <v>5.5</v>
      </c>
      <c r="AL11" s="22">
        <f t="shared" ref="AL11:AL17" si="6">SUM(AD11:AK11)</f>
        <v>40.700000000000003</v>
      </c>
      <c r="AM11" s="21">
        <f t="shared" ref="AM11:AM17" si="7">AL11/8</f>
        <v>5.0875000000000004</v>
      </c>
      <c r="AN11" s="210"/>
      <c r="AO11" s="231">
        <f t="shared" ref="AO11:AO17" si="8">Q11</f>
        <v>6.74</v>
      </c>
      <c r="AP11" s="231">
        <f t="shared" ref="AP11:AP17" si="9">AB11</f>
        <v>5.8999999999999995</v>
      </c>
      <c r="AQ11" s="231">
        <f t="shared" ref="AQ11:AQ17" si="10">AM11</f>
        <v>5.0875000000000004</v>
      </c>
      <c r="AR11" s="273">
        <f t="shared" ref="AR11:AR17" si="11">SUM((Q11*0.25)+(AB11*0.375)+(AM11*0.375))</f>
        <v>5.8053125000000003</v>
      </c>
      <c r="AS11" s="164"/>
      <c r="AT11" s="233">
        <v>1</v>
      </c>
      <c r="AU11" s="103"/>
      <c r="AV11" s="103"/>
    </row>
    <row r="12" spans="1:48" ht="14.4" x14ac:dyDescent="0.3">
      <c r="A12" s="398">
        <v>55</v>
      </c>
      <c r="B12" s="398" t="s">
        <v>123</v>
      </c>
      <c r="C12" s="448" t="s">
        <v>273</v>
      </c>
      <c r="D12" s="448" t="s">
        <v>274</v>
      </c>
      <c r="E12" s="448" t="s">
        <v>124</v>
      </c>
      <c r="F12" s="162">
        <v>7</v>
      </c>
      <c r="G12" s="162">
        <v>7</v>
      </c>
      <c r="H12" s="162">
        <v>6.8</v>
      </c>
      <c r="I12" s="162">
        <v>7.5</v>
      </c>
      <c r="J12" s="182">
        <f t="shared" si="0"/>
        <v>7.0750000000000002</v>
      </c>
      <c r="K12" s="162">
        <v>7</v>
      </c>
      <c r="L12" s="162"/>
      <c r="M12" s="182">
        <f t="shared" si="1"/>
        <v>7</v>
      </c>
      <c r="N12" s="162">
        <v>7.8</v>
      </c>
      <c r="O12" s="162">
        <v>1.1000000000000001</v>
      </c>
      <c r="P12" s="182">
        <f t="shared" si="2"/>
        <v>6.6999999999999993</v>
      </c>
      <c r="Q12" s="21">
        <f t="shared" si="3"/>
        <v>6.9700000000000006</v>
      </c>
      <c r="R12" s="43"/>
      <c r="S12" s="186">
        <v>4.9000000000000004</v>
      </c>
      <c r="T12" s="186">
        <v>5.3</v>
      </c>
      <c r="U12" s="186">
        <v>5.7</v>
      </c>
      <c r="V12" s="186">
        <v>5.5</v>
      </c>
      <c r="W12" s="186">
        <v>5.4</v>
      </c>
      <c r="X12" s="186">
        <v>4.5</v>
      </c>
      <c r="Y12" s="186">
        <v>6.1</v>
      </c>
      <c r="Z12" s="186">
        <v>6.1</v>
      </c>
      <c r="AA12" s="22">
        <f t="shared" si="4"/>
        <v>43.5</v>
      </c>
      <c r="AB12" s="21">
        <f t="shared" si="5"/>
        <v>5.4375</v>
      </c>
      <c r="AC12" s="43"/>
      <c r="AD12" s="186">
        <v>4.8</v>
      </c>
      <c r="AE12" s="186">
        <v>4.5</v>
      </c>
      <c r="AF12" s="186">
        <v>5</v>
      </c>
      <c r="AG12" s="186">
        <v>5</v>
      </c>
      <c r="AH12" s="186">
        <v>4.8</v>
      </c>
      <c r="AI12" s="186">
        <v>4.8</v>
      </c>
      <c r="AJ12" s="186">
        <v>5.5</v>
      </c>
      <c r="AK12" s="186">
        <v>5.6</v>
      </c>
      <c r="AL12" s="22">
        <f t="shared" si="6"/>
        <v>40.000000000000007</v>
      </c>
      <c r="AM12" s="21">
        <f t="shared" si="7"/>
        <v>5.0000000000000009</v>
      </c>
      <c r="AN12" s="210"/>
      <c r="AO12" s="231">
        <f t="shared" si="8"/>
        <v>6.9700000000000006</v>
      </c>
      <c r="AP12" s="231">
        <f t="shared" si="9"/>
        <v>5.4375</v>
      </c>
      <c r="AQ12" s="231">
        <f t="shared" si="10"/>
        <v>5.0000000000000009</v>
      </c>
      <c r="AR12" s="273">
        <f t="shared" si="11"/>
        <v>5.6565625000000006</v>
      </c>
      <c r="AS12" s="164"/>
      <c r="AT12" s="233">
        <v>2</v>
      </c>
      <c r="AU12" s="103"/>
      <c r="AV12" s="103"/>
    </row>
    <row r="13" spans="1:48" ht="14.4" x14ac:dyDescent="0.3">
      <c r="A13" s="398">
        <v>10</v>
      </c>
      <c r="B13" s="398" t="s">
        <v>294</v>
      </c>
      <c r="C13" s="448" t="s">
        <v>263</v>
      </c>
      <c r="D13" s="448" t="s">
        <v>264</v>
      </c>
      <c r="E13" s="448" t="s">
        <v>200</v>
      </c>
      <c r="F13" s="162">
        <v>5.8</v>
      </c>
      <c r="G13" s="162">
        <v>6.5</v>
      </c>
      <c r="H13" s="162">
        <v>5</v>
      </c>
      <c r="I13" s="162">
        <v>5</v>
      </c>
      <c r="J13" s="182">
        <f t="shared" si="0"/>
        <v>5.5750000000000002</v>
      </c>
      <c r="K13" s="162">
        <v>6.6</v>
      </c>
      <c r="L13" s="162">
        <v>0.5</v>
      </c>
      <c r="M13" s="182">
        <f t="shared" si="1"/>
        <v>6.1</v>
      </c>
      <c r="N13" s="162">
        <v>6.8</v>
      </c>
      <c r="O13" s="162">
        <v>0.1</v>
      </c>
      <c r="P13" s="182">
        <f t="shared" si="2"/>
        <v>6.7</v>
      </c>
      <c r="Q13" s="21">
        <f t="shared" si="3"/>
        <v>6.01</v>
      </c>
      <c r="R13" s="43"/>
      <c r="S13" s="186">
        <v>5.6</v>
      </c>
      <c r="T13" s="186">
        <v>5.3</v>
      </c>
      <c r="U13" s="186">
        <v>6.3</v>
      </c>
      <c r="V13" s="186">
        <v>5.8</v>
      </c>
      <c r="W13" s="186">
        <v>6</v>
      </c>
      <c r="X13" s="186">
        <v>6.3</v>
      </c>
      <c r="Y13" s="186">
        <v>6.8</v>
      </c>
      <c r="Z13" s="186">
        <v>5.9</v>
      </c>
      <c r="AA13" s="22">
        <f t="shared" si="4"/>
        <v>47.999999999999993</v>
      </c>
      <c r="AB13" s="21">
        <f t="shared" si="5"/>
        <v>5.9999999999999991</v>
      </c>
      <c r="AC13" s="43"/>
      <c r="AD13" s="186">
        <v>5.5</v>
      </c>
      <c r="AE13" s="186">
        <v>4.5</v>
      </c>
      <c r="AF13" s="186">
        <v>5</v>
      </c>
      <c r="AG13" s="186">
        <v>5.5</v>
      </c>
      <c r="AH13" s="186">
        <v>5</v>
      </c>
      <c r="AI13" s="186">
        <v>5</v>
      </c>
      <c r="AJ13" s="186">
        <v>5.2</v>
      </c>
      <c r="AK13" s="186">
        <v>4.8</v>
      </c>
      <c r="AL13" s="22">
        <f t="shared" si="6"/>
        <v>40.5</v>
      </c>
      <c r="AM13" s="21">
        <f t="shared" si="7"/>
        <v>5.0625</v>
      </c>
      <c r="AN13" s="210"/>
      <c r="AO13" s="231">
        <f t="shared" si="8"/>
        <v>6.01</v>
      </c>
      <c r="AP13" s="231">
        <f t="shared" si="9"/>
        <v>5.9999999999999991</v>
      </c>
      <c r="AQ13" s="231">
        <f t="shared" si="10"/>
        <v>5.0625</v>
      </c>
      <c r="AR13" s="273">
        <f t="shared" si="11"/>
        <v>5.6509374999999995</v>
      </c>
      <c r="AS13" s="164"/>
      <c r="AT13" s="233">
        <v>3</v>
      </c>
      <c r="AU13" s="103"/>
      <c r="AV13" s="103"/>
    </row>
    <row r="14" spans="1:48" ht="14.4" x14ac:dyDescent="0.3">
      <c r="A14" s="398">
        <v>14</v>
      </c>
      <c r="B14" s="398" t="s">
        <v>295</v>
      </c>
      <c r="C14" s="448" t="s">
        <v>263</v>
      </c>
      <c r="D14" s="448" t="s">
        <v>264</v>
      </c>
      <c r="E14" s="448" t="s">
        <v>200</v>
      </c>
      <c r="F14" s="162">
        <v>5.8</v>
      </c>
      <c r="G14" s="162">
        <v>6.5</v>
      </c>
      <c r="H14" s="162">
        <v>5</v>
      </c>
      <c r="I14" s="162">
        <v>5</v>
      </c>
      <c r="J14" s="182">
        <f t="shared" si="0"/>
        <v>5.5750000000000002</v>
      </c>
      <c r="K14" s="162">
        <v>6.6</v>
      </c>
      <c r="L14" s="162">
        <v>0.5</v>
      </c>
      <c r="M14" s="182">
        <f t="shared" si="1"/>
        <v>6.1</v>
      </c>
      <c r="N14" s="162">
        <v>6.8</v>
      </c>
      <c r="O14" s="162">
        <v>0.1</v>
      </c>
      <c r="P14" s="182">
        <f t="shared" si="2"/>
        <v>6.7</v>
      </c>
      <c r="Q14" s="21">
        <f t="shared" si="3"/>
        <v>6.01</v>
      </c>
      <c r="R14" s="43"/>
      <c r="S14" s="186">
        <v>5.8</v>
      </c>
      <c r="T14" s="186">
        <v>5.8</v>
      </c>
      <c r="U14" s="186">
        <v>3.3</v>
      </c>
      <c r="V14" s="186">
        <v>5.7</v>
      </c>
      <c r="W14" s="186">
        <v>5.5</v>
      </c>
      <c r="X14" s="186">
        <v>5.5</v>
      </c>
      <c r="Y14" s="186">
        <v>6</v>
      </c>
      <c r="Z14" s="186">
        <v>6</v>
      </c>
      <c r="AA14" s="22">
        <f t="shared" si="4"/>
        <v>43.599999999999994</v>
      </c>
      <c r="AB14" s="21">
        <f t="shared" si="5"/>
        <v>5.4499999999999993</v>
      </c>
      <c r="AC14" s="43"/>
      <c r="AD14" s="186">
        <v>4.8</v>
      </c>
      <c r="AE14" s="186">
        <v>5</v>
      </c>
      <c r="AF14" s="186">
        <v>4</v>
      </c>
      <c r="AG14" s="186">
        <v>4.8</v>
      </c>
      <c r="AH14" s="186">
        <v>5.2</v>
      </c>
      <c r="AI14" s="186">
        <v>4.8</v>
      </c>
      <c r="AJ14" s="186">
        <v>5</v>
      </c>
      <c r="AK14" s="186">
        <v>5</v>
      </c>
      <c r="AL14" s="22">
        <f t="shared" si="6"/>
        <v>38.6</v>
      </c>
      <c r="AM14" s="21">
        <f t="shared" si="7"/>
        <v>4.8250000000000002</v>
      </c>
      <c r="AN14" s="210"/>
      <c r="AO14" s="231">
        <f t="shared" si="8"/>
        <v>6.01</v>
      </c>
      <c r="AP14" s="231">
        <f t="shared" si="9"/>
        <v>5.4499999999999993</v>
      </c>
      <c r="AQ14" s="231">
        <f t="shared" si="10"/>
        <v>4.8250000000000002</v>
      </c>
      <c r="AR14" s="273">
        <f t="shared" si="11"/>
        <v>5.3556249999999999</v>
      </c>
      <c r="AS14" s="164"/>
      <c r="AT14" s="233">
        <v>4</v>
      </c>
      <c r="AU14" s="103"/>
      <c r="AV14" s="103"/>
    </row>
    <row r="15" spans="1:48" ht="14.4" x14ac:dyDescent="0.3">
      <c r="A15" s="398">
        <v>7</v>
      </c>
      <c r="B15" s="398" t="s">
        <v>293</v>
      </c>
      <c r="C15" s="448" t="s">
        <v>283</v>
      </c>
      <c r="D15" s="448" t="s">
        <v>281</v>
      </c>
      <c r="E15" s="448" t="s">
        <v>220</v>
      </c>
      <c r="F15" s="162">
        <v>5.8</v>
      </c>
      <c r="G15" s="162">
        <v>6</v>
      </c>
      <c r="H15" s="162">
        <v>5</v>
      </c>
      <c r="I15" s="162">
        <v>5</v>
      </c>
      <c r="J15" s="182">
        <f t="shared" si="0"/>
        <v>5.45</v>
      </c>
      <c r="K15" s="162">
        <v>6</v>
      </c>
      <c r="L15" s="162">
        <v>1</v>
      </c>
      <c r="M15" s="182">
        <f t="shared" si="1"/>
        <v>5</v>
      </c>
      <c r="N15" s="162">
        <v>6.5</v>
      </c>
      <c r="O15" s="162">
        <v>0.5</v>
      </c>
      <c r="P15" s="182">
        <f t="shared" si="2"/>
        <v>6</v>
      </c>
      <c r="Q15" s="21">
        <f t="shared" si="3"/>
        <v>5.38</v>
      </c>
      <c r="R15" s="43"/>
      <c r="S15" s="186">
        <v>4.7</v>
      </c>
      <c r="T15" s="186">
        <v>5.7</v>
      </c>
      <c r="U15" s="186">
        <v>6.4</v>
      </c>
      <c r="V15" s="186">
        <v>6.1</v>
      </c>
      <c r="W15" s="186">
        <v>5.8</v>
      </c>
      <c r="X15" s="186">
        <v>6</v>
      </c>
      <c r="Y15" s="186">
        <v>0</v>
      </c>
      <c r="Z15" s="186">
        <v>6.5</v>
      </c>
      <c r="AA15" s="22">
        <f t="shared" si="4"/>
        <v>41.2</v>
      </c>
      <c r="AB15" s="21">
        <f t="shared" si="5"/>
        <v>5.15</v>
      </c>
      <c r="AC15" s="43"/>
      <c r="AD15" s="186">
        <v>4</v>
      </c>
      <c r="AE15" s="186">
        <v>4.2</v>
      </c>
      <c r="AF15" s="186">
        <v>5</v>
      </c>
      <c r="AG15" s="186">
        <v>5.2</v>
      </c>
      <c r="AH15" s="186">
        <v>5</v>
      </c>
      <c r="AI15" s="186">
        <v>5.5</v>
      </c>
      <c r="AJ15" s="186">
        <v>0</v>
      </c>
      <c r="AK15" s="186">
        <v>5.2</v>
      </c>
      <c r="AL15" s="22">
        <f t="shared" si="6"/>
        <v>34.1</v>
      </c>
      <c r="AM15" s="21">
        <f t="shared" si="7"/>
        <v>4.2625000000000002</v>
      </c>
      <c r="AN15" s="210"/>
      <c r="AO15" s="231">
        <f t="shared" si="8"/>
        <v>5.38</v>
      </c>
      <c r="AP15" s="231">
        <f t="shared" si="9"/>
        <v>5.15</v>
      </c>
      <c r="AQ15" s="231">
        <f t="shared" si="10"/>
        <v>4.2625000000000002</v>
      </c>
      <c r="AR15" s="273">
        <f t="shared" si="11"/>
        <v>4.8746875000000003</v>
      </c>
      <c r="AS15" s="164"/>
      <c r="AT15" s="233">
        <v>5</v>
      </c>
      <c r="AU15" s="103"/>
      <c r="AV15" s="103"/>
    </row>
    <row r="16" spans="1:48" ht="14.4" x14ac:dyDescent="0.3">
      <c r="A16" s="398">
        <v>2</v>
      </c>
      <c r="B16" s="398" t="s">
        <v>120</v>
      </c>
      <c r="C16" s="448" t="s">
        <v>283</v>
      </c>
      <c r="D16" s="448" t="s">
        <v>281</v>
      </c>
      <c r="E16" s="448" t="s">
        <v>220</v>
      </c>
      <c r="F16" s="162">
        <v>5.8</v>
      </c>
      <c r="G16" s="162">
        <v>6</v>
      </c>
      <c r="H16" s="162">
        <v>5</v>
      </c>
      <c r="I16" s="162">
        <v>5</v>
      </c>
      <c r="J16" s="182">
        <f t="shared" si="0"/>
        <v>5.45</v>
      </c>
      <c r="K16" s="162">
        <v>6</v>
      </c>
      <c r="L16" s="162">
        <v>1</v>
      </c>
      <c r="M16" s="182">
        <f t="shared" si="1"/>
        <v>5</v>
      </c>
      <c r="N16" s="162">
        <v>6.5</v>
      </c>
      <c r="O16" s="162">
        <v>0.5</v>
      </c>
      <c r="P16" s="182">
        <f t="shared" si="2"/>
        <v>6</v>
      </c>
      <c r="Q16" s="21">
        <f t="shared" si="3"/>
        <v>5.38</v>
      </c>
      <c r="R16" s="43"/>
      <c r="S16" s="186">
        <v>4.5</v>
      </c>
      <c r="T16" s="186">
        <v>4.8</v>
      </c>
      <c r="U16" s="186">
        <v>5.8</v>
      </c>
      <c r="V16" s="186">
        <v>4.7</v>
      </c>
      <c r="W16" s="186">
        <v>4.5999999999999996</v>
      </c>
      <c r="X16" s="186">
        <v>5</v>
      </c>
      <c r="Y16" s="186">
        <v>5.0999999999999996</v>
      </c>
      <c r="Z16" s="186">
        <v>4.9000000000000004</v>
      </c>
      <c r="AA16" s="22">
        <f t="shared" si="4"/>
        <v>39.4</v>
      </c>
      <c r="AB16" s="21">
        <f t="shared" si="5"/>
        <v>4.9249999999999998</v>
      </c>
      <c r="AC16" s="43"/>
      <c r="AD16" s="186">
        <v>4</v>
      </c>
      <c r="AE16" s="186">
        <v>3.5</v>
      </c>
      <c r="AF16" s="186">
        <v>4</v>
      </c>
      <c r="AG16" s="186">
        <v>4.8</v>
      </c>
      <c r="AH16" s="186">
        <v>3.5</v>
      </c>
      <c r="AI16" s="186">
        <v>4</v>
      </c>
      <c r="AJ16" s="186">
        <v>4.8</v>
      </c>
      <c r="AK16" s="186">
        <v>4</v>
      </c>
      <c r="AL16" s="22">
        <f t="shared" si="6"/>
        <v>32.6</v>
      </c>
      <c r="AM16" s="21">
        <f t="shared" si="7"/>
        <v>4.0750000000000002</v>
      </c>
      <c r="AN16" s="210"/>
      <c r="AO16" s="231">
        <f t="shared" si="8"/>
        <v>5.38</v>
      </c>
      <c r="AP16" s="231">
        <f t="shared" si="9"/>
        <v>4.9249999999999998</v>
      </c>
      <c r="AQ16" s="231">
        <f t="shared" si="10"/>
        <v>4.0750000000000002</v>
      </c>
      <c r="AR16" s="273">
        <f t="shared" si="11"/>
        <v>4.72</v>
      </c>
      <c r="AS16" s="164"/>
      <c r="AT16" s="233">
        <v>6</v>
      </c>
      <c r="AU16" s="103"/>
      <c r="AV16" s="103"/>
    </row>
    <row r="17" spans="1:48" ht="14.4" x14ac:dyDescent="0.3">
      <c r="A17" s="398">
        <v>1</v>
      </c>
      <c r="B17" s="398" t="s">
        <v>121</v>
      </c>
      <c r="C17" s="448" t="s">
        <v>283</v>
      </c>
      <c r="D17" s="448" t="s">
        <v>281</v>
      </c>
      <c r="E17" s="448" t="s">
        <v>220</v>
      </c>
      <c r="F17" s="162">
        <v>5.8</v>
      </c>
      <c r="G17" s="162">
        <v>6</v>
      </c>
      <c r="H17" s="162">
        <v>5</v>
      </c>
      <c r="I17" s="162">
        <v>5</v>
      </c>
      <c r="J17" s="182">
        <f t="shared" si="0"/>
        <v>5.45</v>
      </c>
      <c r="K17" s="162">
        <v>6</v>
      </c>
      <c r="L17" s="162">
        <v>1</v>
      </c>
      <c r="M17" s="182">
        <f t="shared" si="1"/>
        <v>5</v>
      </c>
      <c r="N17" s="162">
        <v>6.5</v>
      </c>
      <c r="O17" s="162">
        <v>0.5</v>
      </c>
      <c r="P17" s="182">
        <f t="shared" si="2"/>
        <v>6</v>
      </c>
      <c r="Q17" s="21">
        <f t="shared" si="3"/>
        <v>5.38</v>
      </c>
      <c r="R17" s="43"/>
      <c r="S17" s="186">
        <v>4</v>
      </c>
      <c r="T17" s="186">
        <v>4.7</v>
      </c>
      <c r="U17" s="186">
        <v>4.7</v>
      </c>
      <c r="V17" s="186">
        <v>4.8</v>
      </c>
      <c r="W17" s="186">
        <v>5</v>
      </c>
      <c r="X17" s="186">
        <v>5.2</v>
      </c>
      <c r="Y17" s="186">
        <v>4.8</v>
      </c>
      <c r="Z17" s="186">
        <v>5</v>
      </c>
      <c r="AA17" s="22">
        <f t="shared" si="4"/>
        <v>38.199999999999996</v>
      </c>
      <c r="AB17" s="21">
        <f t="shared" si="5"/>
        <v>4.7749999999999995</v>
      </c>
      <c r="AC17" s="43"/>
      <c r="AD17" s="186">
        <v>4.8</v>
      </c>
      <c r="AE17" s="186">
        <v>3.8</v>
      </c>
      <c r="AF17" s="186">
        <v>4</v>
      </c>
      <c r="AG17" s="186">
        <v>4.8</v>
      </c>
      <c r="AH17" s="186">
        <v>4</v>
      </c>
      <c r="AI17" s="186">
        <v>4</v>
      </c>
      <c r="AJ17" s="186">
        <v>4</v>
      </c>
      <c r="AK17" s="186">
        <v>4</v>
      </c>
      <c r="AL17" s="22">
        <f t="shared" si="6"/>
        <v>33.4</v>
      </c>
      <c r="AM17" s="21">
        <f t="shared" si="7"/>
        <v>4.1749999999999998</v>
      </c>
      <c r="AN17" s="210"/>
      <c r="AO17" s="231">
        <f t="shared" si="8"/>
        <v>5.38</v>
      </c>
      <c r="AP17" s="231">
        <f t="shared" si="9"/>
        <v>4.7749999999999995</v>
      </c>
      <c r="AQ17" s="231">
        <f t="shared" si="10"/>
        <v>4.1749999999999998</v>
      </c>
      <c r="AR17" s="273">
        <f t="shared" si="11"/>
        <v>4.7012499999999999</v>
      </c>
      <c r="AS17" s="164"/>
      <c r="AT17" s="233">
        <v>7</v>
      </c>
      <c r="AU17" s="103"/>
      <c r="AV17" s="103"/>
    </row>
    <row r="19" spans="1:48" ht="13.8" x14ac:dyDescent="0.3">
      <c r="A19" s="488"/>
      <c r="B19" s="488"/>
      <c r="C19" s="489"/>
    </row>
    <row r="20" spans="1:48" ht="13.8" x14ac:dyDescent="0.3">
      <c r="A20" s="488"/>
      <c r="B20" s="488"/>
      <c r="C20" s="489"/>
    </row>
    <row r="21" spans="1:48" ht="13.8" x14ac:dyDescent="0.3">
      <c r="A21" s="488"/>
      <c r="B21" s="488"/>
      <c r="C21" s="489"/>
    </row>
    <row r="22" spans="1:48" ht="13.8" x14ac:dyDescent="0.3">
      <c r="A22" s="488"/>
      <c r="B22" s="488"/>
      <c r="C22" s="489"/>
    </row>
    <row r="23" spans="1:48" ht="13.8" x14ac:dyDescent="0.3">
      <c r="A23" s="488"/>
      <c r="B23" s="488"/>
      <c r="C23" s="489"/>
    </row>
    <row r="24" spans="1:48" ht="13.8" x14ac:dyDescent="0.3">
      <c r="A24" s="488"/>
      <c r="B24" s="488"/>
      <c r="C24" s="522"/>
    </row>
    <row r="25" spans="1:48" ht="13.8" x14ac:dyDescent="0.3">
      <c r="A25" s="488"/>
      <c r="B25" s="488"/>
      <c r="C25" s="522"/>
    </row>
  </sheetData>
  <sortState xmlns:xlrd2="http://schemas.microsoft.com/office/spreadsheetml/2017/richdata2" ref="A11:AV17">
    <sortCondition descending="1" ref="AR11:AR17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57C6-26B8-458A-A210-AF1ED1C987FE}">
  <sheetPr>
    <pageSetUpPr fitToPage="1"/>
  </sheetPr>
  <dimension ref="A1:AO14"/>
  <sheetViews>
    <sheetView workbookViewId="0">
      <selection activeCell="AM15" sqref="AM15"/>
    </sheetView>
  </sheetViews>
  <sheetFormatPr defaultRowHeight="13.2" x14ac:dyDescent="0.25"/>
  <cols>
    <col min="1" max="1" width="5.6640625" customWidth="1"/>
    <col min="2" max="2" width="17.33203125" customWidth="1"/>
    <col min="3" max="3" width="27.88671875" customWidth="1"/>
    <col min="4" max="5" width="20" customWidth="1"/>
    <col min="6" max="6" width="2.88671875" customWidth="1"/>
    <col min="7" max="7" width="7.5546875" customWidth="1"/>
    <col min="8" max="8" width="10.6640625" customWidth="1"/>
    <col min="9" max="9" width="9.33203125" customWidth="1"/>
    <col min="10" max="10" width="11" customWidth="1"/>
    <col min="19" max="19" width="2.88671875" customWidth="1"/>
    <col min="20" max="23" width="8.88671875" style="175"/>
    <col min="24" max="24" width="2.88671875" customWidth="1"/>
    <col min="33" max="33" width="2.88671875" customWidth="1"/>
    <col min="34" max="34" width="7.44140625" customWidth="1"/>
    <col min="35" max="35" width="8.21875" customWidth="1"/>
    <col min="36" max="36" width="7.33203125" customWidth="1"/>
    <col min="37" max="37" width="9.33203125" style="175" bestFit="1" customWidth="1"/>
    <col min="38" max="38" width="2.88671875" style="175" customWidth="1"/>
    <col min="39" max="39" width="11.5546875" customWidth="1"/>
  </cols>
  <sheetData>
    <row r="1" spans="1:41" ht="15.6" x14ac:dyDescent="0.3">
      <c r="A1" s="97" t="str">
        <f>'Comp Detail'!A1</f>
        <v>Vaulting NSW State Championships 2024</v>
      </c>
      <c r="B1" s="3"/>
      <c r="C1" s="103"/>
      <c r="D1" s="164" t="s">
        <v>80</v>
      </c>
      <c r="E1" s="461" t="s">
        <v>317</v>
      </c>
      <c r="F1" s="103"/>
      <c r="G1" s="1"/>
      <c r="H1" s="1"/>
      <c r="I1" s="1"/>
      <c r="J1" s="1"/>
      <c r="K1" s="103"/>
      <c r="L1" s="103"/>
      <c r="M1" s="103"/>
      <c r="N1" s="103"/>
      <c r="O1" s="103"/>
      <c r="P1" s="103"/>
      <c r="Q1" s="103"/>
      <c r="R1" s="103"/>
      <c r="S1" s="103"/>
      <c r="T1" s="24"/>
      <c r="U1" s="24"/>
      <c r="V1" s="24"/>
      <c r="W1" s="24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41"/>
      <c r="AL1" s="41"/>
      <c r="AM1" s="197">
        <f ca="1">NOW()</f>
        <v>45455.966401967591</v>
      </c>
      <c r="AN1" s="103"/>
      <c r="AO1" s="103"/>
    </row>
    <row r="2" spans="1:41" ht="15.6" x14ac:dyDescent="0.3">
      <c r="A2" s="28"/>
      <c r="B2" s="3"/>
      <c r="C2" s="103"/>
      <c r="D2" s="164" t="s">
        <v>81</v>
      </c>
      <c r="E2" s="3" t="s">
        <v>330</v>
      </c>
      <c r="F2" s="103"/>
      <c r="G2" s="1"/>
      <c r="H2" s="1"/>
      <c r="I2" s="1"/>
      <c r="J2" s="1"/>
      <c r="K2" s="103"/>
      <c r="L2" s="103"/>
      <c r="M2" s="103"/>
      <c r="N2" s="103"/>
      <c r="O2" s="103"/>
      <c r="P2" s="103"/>
      <c r="Q2" s="103"/>
      <c r="R2" s="103"/>
      <c r="S2" s="103"/>
      <c r="T2" s="24"/>
      <c r="U2" s="24"/>
      <c r="V2" s="24"/>
      <c r="W2" s="24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41"/>
      <c r="AL2" s="41"/>
      <c r="AM2" s="198">
        <f ca="1">NOW()</f>
        <v>45455.966401967591</v>
      </c>
      <c r="AN2" s="103"/>
      <c r="AO2" s="103"/>
    </row>
    <row r="3" spans="1:41" ht="15.6" x14ac:dyDescent="0.3">
      <c r="A3" s="595" t="str">
        <f>'Comp Detail'!A3</f>
        <v>7th to 9th June 2024</v>
      </c>
      <c r="B3" s="596"/>
      <c r="C3" s="103"/>
      <c r="D3" s="164" t="s">
        <v>82</v>
      </c>
      <c r="E3" s="3" t="s">
        <v>318</v>
      </c>
      <c r="F3" s="103"/>
      <c r="G3" s="1"/>
      <c r="H3" s="1"/>
      <c r="I3" s="1"/>
      <c r="J3" s="1"/>
      <c r="K3" s="103"/>
      <c r="L3" s="103"/>
      <c r="M3" s="103"/>
      <c r="N3" s="103"/>
      <c r="O3" s="103"/>
      <c r="P3" s="103"/>
      <c r="Q3" s="103"/>
      <c r="R3" s="103"/>
      <c r="S3" s="103"/>
      <c r="T3" s="24"/>
      <c r="U3" s="24"/>
      <c r="V3" s="24"/>
      <c r="W3" s="24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41"/>
      <c r="AL3" s="41"/>
      <c r="AM3" s="198"/>
      <c r="AN3" s="103"/>
      <c r="AO3" s="103"/>
    </row>
    <row r="4" spans="1:41" ht="15.6" x14ac:dyDescent="0.3">
      <c r="A4" s="174"/>
      <c r="B4" s="175"/>
      <c r="C4" s="103"/>
      <c r="D4" s="164"/>
      <c r="E4" s="3"/>
      <c r="F4" s="103"/>
      <c r="G4" s="1"/>
      <c r="H4" s="1"/>
      <c r="I4" s="1"/>
      <c r="J4" s="1"/>
      <c r="K4" s="103"/>
      <c r="L4" s="103"/>
      <c r="M4" s="103"/>
      <c r="N4" s="103"/>
      <c r="O4" s="103"/>
      <c r="P4" s="103"/>
      <c r="Q4" s="103"/>
      <c r="R4" s="103"/>
      <c r="S4" s="103"/>
      <c r="T4" s="24"/>
      <c r="U4" s="24"/>
      <c r="V4" s="24"/>
      <c r="W4" s="24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41"/>
      <c r="AL4" s="41"/>
      <c r="AM4" s="198"/>
      <c r="AN4" s="103"/>
      <c r="AO4" s="103"/>
    </row>
    <row r="5" spans="1:41" ht="15.6" x14ac:dyDescent="0.3">
      <c r="A5" s="105"/>
      <c r="B5" s="103"/>
      <c r="C5" s="103"/>
      <c r="D5" s="164"/>
      <c r="E5" s="103"/>
      <c r="F5" s="103"/>
      <c r="G5" s="183" t="s">
        <v>51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03"/>
      <c r="T5" s="188" t="s">
        <v>51</v>
      </c>
      <c r="U5" s="274"/>
      <c r="V5" s="274"/>
      <c r="W5" s="274"/>
      <c r="X5" s="187"/>
      <c r="Y5" s="187"/>
      <c r="Z5" s="187"/>
      <c r="AA5" s="187"/>
      <c r="AB5" s="187"/>
      <c r="AC5" s="187"/>
      <c r="AD5" s="187"/>
      <c r="AE5" s="187"/>
      <c r="AF5" s="187"/>
      <c r="AG5" s="103"/>
      <c r="AH5" s="103"/>
      <c r="AI5" s="103"/>
      <c r="AJ5" s="103"/>
      <c r="AK5" s="41"/>
      <c r="AL5" s="41"/>
      <c r="AM5" s="103"/>
      <c r="AN5" s="103"/>
      <c r="AO5" s="103"/>
    </row>
    <row r="6" spans="1:41" ht="15.6" x14ac:dyDescent="0.3">
      <c r="A6" s="105"/>
      <c r="B6" s="103"/>
      <c r="C6" s="164"/>
      <c r="D6" s="103"/>
      <c r="E6" s="103"/>
      <c r="F6" s="103"/>
      <c r="I6" s="103"/>
      <c r="J6" s="103"/>
      <c r="L6" s="165"/>
      <c r="M6" s="165"/>
      <c r="N6" s="165"/>
      <c r="O6" s="103"/>
      <c r="P6" s="103"/>
      <c r="Q6" s="103"/>
      <c r="R6" s="103"/>
      <c r="S6" s="103"/>
      <c r="T6" s="165"/>
      <c r="U6" s="103"/>
      <c r="V6" s="24"/>
      <c r="W6" s="24"/>
      <c r="X6" s="103"/>
      <c r="Y6" s="165"/>
      <c r="Z6" s="165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41"/>
      <c r="AL6" s="41"/>
      <c r="AM6" s="103"/>
      <c r="AN6" s="103"/>
      <c r="AO6" s="103"/>
    </row>
    <row r="7" spans="1:41" ht="15.6" x14ac:dyDescent="0.3">
      <c r="A7" s="105" t="s">
        <v>196</v>
      </c>
      <c r="B7" s="165"/>
      <c r="C7" s="103"/>
      <c r="D7" s="103"/>
      <c r="E7" s="103"/>
      <c r="F7" s="165"/>
      <c r="G7" s="165" t="s">
        <v>47</v>
      </c>
      <c r="H7" s="103" t="str">
        <f>E1</f>
        <v>Janet Leadbeater</v>
      </c>
      <c r="I7" s="103"/>
      <c r="J7" s="103"/>
      <c r="L7" s="103"/>
      <c r="M7" s="103"/>
      <c r="N7" s="103"/>
      <c r="O7" s="103"/>
      <c r="P7" s="103"/>
      <c r="Q7" s="103"/>
      <c r="R7" s="103"/>
      <c r="S7" s="189"/>
      <c r="T7" s="26" t="s">
        <v>46</v>
      </c>
      <c r="U7" s="24" t="str">
        <f>E2</f>
        <v>Jamie Haste</v>
      </c>
      <c r="V7" s="24"/>
      <c r="W7" s="24"/>
      <c r="X7" s="189"/>
      <c r="Y7" s="165" t="s">
        <v>48</v>
      </c>
      <c r="Z7" s="165"/>
      <c r="AA7" s="103" t="str">
        <f>E3</f>
        <v>Nina Fritzell</v>
      </c>
      <c r="AB7" s="103"/>
      <c r="AC7" s="103"/>
      <c r="AD7" s="103"/>
      <c r="AE7" s="165"/>
      <c r="AF7" s="165"/>
      <c r="AG7" s="199"/>
      <c r="AH7" s="218"/>
      <c r="AI7" s="218"/>
      <c r="AJ7" s="218"/>
      <c r="AK7" s="41"/>
      <c r="AL7" s="41"/>
      <c r="AM7" s="103"/>
      <c r="AN7" s="103"/>
      <c r="AO7" s="103"/>
    </row>
    <row r="8" spans="1:41" ht="15.6" x14ac:dyDescent="0.3">
      <c r="A8" s="105" t="s">
        <v>83</v>
      </c>
      <c r="B8" s="165" t="s">
        <v>110</v>
      </c>
      <c r="C8" s="103"/>
      <c r="D8" s="103"/>
      <c r="E8" s="103"/>
      <c r="F8" s="103"/>
      <c r="G8" s="165" t="s">
        <v>26</v>
      </c>
      <c r="H8" s="103"/>
      <c r="S8" s="189"/>
      <c r="T8" s="24"/>
      <c r="U8" s="24"/>
      <c r="V8" s="24"/>
      <c r="W8" s="24"/>
      <c r="X8" s="189"/>
      <c r="Y8" s="103"/>
      <c r="Z8" s="103"/>
      <c r="AA8" s="103"/>
      <c r="AB8" s="103"/>
      <c r="AC8" s="103"/>
      <c r="AD8" s="103"/>
      <c r="AE8" s="103"/>
      <c r="AF8" s="103"/>
      <c r="AG8" s="199"/>
      <c r="AH8" s="218"/>
      <c r="AI8" s="218"/>
      <c r="AJ8" s="218"/>
      <c r="AK8" s="41"/>
      <c r="AL8" s="41"/>
      <c r="AM8" s="103"/>
      <c r="AN8" s="103"/>
      <c r="AO8" s="103"/>
    </row>
    <row r="9" spans="1:41" ht="14.4" x14ac:dyDescent="0.3">
      <c r="A9" s="103"/>
      <c r="B9" s="103"/>
      <c r="C9" s="103"/>
      <c r="D9" s="103"/>
      <c r="E9" s="103"/>
      <c r="F9" s="128"/>
      <c r="G9" s="165" t="s">
        <v>1</v>
      </c>
      <c r="H9" s="103"/>
      <c r="J9" s="103"/>
      <c r="K9" s="177" t="s">
        <v>1</v>
      </c>
      <c r="L9" s="178"/>
      <c r="M9" s="178"/>
      <c r="N9" s="178" t="s">
        <v>2</v>
      </c>
      <c r="P9" s="178"/>
      <c r="Q9" s="178" t="s">
        <v>3</v>
      </c>
      <c r="R9" s="178" t="s">
        <v>84</v>
      </c>
      <c r="S9" s="189"/>
      <c r="T9" s="26"/>
      <c r="U9" s="24"/>
      <c r="V9" s="24" t="s">
        <v>10</v>
      </c>
      <c r="W9" s="24" t="s">
        <v>13</v>
      </c>
      <c r="X9" s="189"/>
      <c r="Y9" s="103" t="s">
        <v>14</v>
      </c>
      <c r="Z9" s="103"/>
      <c r="AA9" s="103"/>
      <c r="AB9" s="103"/>
      <c r="AC9" s="103"/>
      <c r="AD9" s="103"/>
      <c r="AE9" s="103"/>
      <c r="AF9" s="128" t="s">
        <v>14</v>
      </c>
      <c r="AG9" s="199"/>
      <c r="AH9" s="218"/>
      <c r="AI9" s="218"/>
      <c r="AJ9" s="218"/>
      <c r="AK9" s="201" t="s">
        <v>52</v>
      </c>
      <c r="AL9" s="41"/>
      <c r="AM9" s="181"/>
      <c r="AN9" s="103"/>
      <c r="AO9" s="103"/>
    </row>
    <row r="10" spans="1:41" ht="14.4" x14ac:dyDescent="0.3">
      <c r="A10" s="130" t="s">
        <v>24</v>
      </c>
      <c r="B10" s="167" t="s">
        <v>25</v>
      </c>
      <c r="C10" s="167" t="s">
        <v>26</v>
      </c>
      <c r="D10" s="167" t="s">
        <v>27</v>
      </c>
      <c r="E10" s="167" t="s">
        <v>28</v>
      </c>
      <c r="F10" s="185"/>
      <c r="G10" s="167" t="s">
        <v>85</v>
      </c>
      <c r="H10" s="167" t="s">
        <v>86</v>
      </c>
      <c r="I10" s="167" t="s">
        <v>88</v>
      </c>
      <c r="J10" s="167" t="s">
        <v>89</v>
      </c>
      <c r="K10" s="179" t="s">
        <v>34</v>
      </c>
      <c r="L10" s="161" t="s">
        <v>2</v>
      </c>
      <c r="M10" s="161" t="s">
        <v>91</v>
      </c>
      <c r="N10" s="179" t="s">
        <v>34</v>
      </c>
      <c r="O10" s="180" t="s">
        <v>3</v>
      </c>
      <c r="P10" s="161" t="s">
        <v>91</v>
      </c>
      <c r="Q10" s="179" t="s">
        <v>34</v>
      </c>
      <c r="R10" s="179" t="s">
        <v>34</v>
      </c>
      <c r="S10" s="189"/>
      <c r="T10" s="190" t="s">
        <v>36</v>
      </c>
      <c r="U10" s="190" t="s">
        <v>13</v>
      </c>
      <c r="V10" s="190" t="s">
        <v>9</v>
      </c>
      <c r="W10" s="190" t="s">
        <v>15</v>
      </c>
      <c r="X10" s="189"/>
      <c r="Y10" s="161" t="s">
        <v>118</v>
      </c>
      <c r="Z10" s="161" t="s">
        <v>4</v>
      </c>
      <c r="AA10" s="161" t="s">
        <v>5</v>
      </c>
      <c r="AB10" s="161" t="s">
        <v>6</v>
      </c>
      <c r="AC10" s="161" t="s">
        <v>7</v>
      </c>
      <c r="AD10" s="161" t="s">
        <v>33</v>
      </c>
      <c r="AE10" s="130" t="s">
        <v>21</v>
      </c>
      <c r="AF10" s="130" t="s">
        <v>15</v>
      </c>
      <c r="AG10" s="202"/>
      <c r="AH10" s="346" t="s">
        <v>66</v>
      </c>
      <c r="AI10" s="346" t="s">
        <v>67</v>
      </c>
      <c r="AJ10" s="346" t="s">
        <v>68</v>
      </c>
      <c r="AK10" s="275" t="s">
        <v>32</v>
      </c>
      <c r="AL10" s="205"/>
      <c r="AM10" s="179" t="s">
        <v>35</v>
      </c>
      <c r="AN10" s="128"/>
      <c r="AO10" s="128"/>
    </row>
    <row r="11" spans="1:41" ht="14.4" x14ac:dyDescent="0.3">
      <c r="A11" s="128"/>
      <c r="B11" s="128"/>
      <c r="C11" s="128"/>
      <c r="D11" s="128"/>
      <c r="E11" s="128"/>
      <c r="F11" s="185"/>
      <c r="G11" s="41"/>
      <c r="H11" s="41"/>
      <c r="I11" s="41"/>
      <c r="J11" s="41"/>
      <c r="K11" s="181"/>
      <c r="L11" s="181"/>
      <c r="M11" s="181"/>
      <c r="N11" s="181"/>
      <c r="O11" s="181"/>
      <c r="P11" s="181"/>
      <c r="Q11" s="181"/>
      <c r="R11" s="181"/>
      <c r="S11" s="189"/>
      <c r="T11" s="24"/>
      <c r="U11" s="24"/>
      <c r="V11" s="24"/>
      <c r="W11" s="24"/>
      <c r="X11" s="189"/>
      <c r="Y11" s="181"/>
      <c r="Z11" s="181"/>
      <c r="AA11" s="181"/>
      <c r="AB11" s="181"/>
      <c r="AC11" s="181"/>
      <c r="AD11" s="181"/>
      <c r="AE11" s="128"/>
      <c r="AF11" s="128"/>
      <c r="AG11" s="202"/>
      <c r="AH11" s="226"/>
      <c r="AI11" s="226"/>
      <c r="AJ11" s="226"/>
      <c r="AK11" s="201"/>
      <c r="AL11" s="204"/>
      <c r="AM11" s="213"/>
      <c r="AN11" s="103"/>
      <c r="AO11" s="103"/>
    </row>
    <row r="12" spans="1:41" ht="14.4" x14ac:dyDescent="0.3">
      <c r="A12" s="398">
        <v>10</v>
      </c>
      <c r="B12" s="398" t="s">
        <v>294</v>
      </c>
      <c r="C12" s="448" t="s">
        <v>263</v>
      </c>
      <c r="D12" s="448" t="s">
        <v>264</v>
      </c>
      <c r="E12" s="448" t="s">
        <v>200</v>
      </c>
      <c r="F12" s="43"/>
      <c r="G12" s="162">
        <v>6</v>
      </c>
      <c r="H12" s="162">
        <v>6.5</v>
      </c>
      <c r="I12" s="162">
        <v>5.8</v>
      </c>
      <c r="J12" s="162">
        <v>5</v>
      </c>
      <c r="K12" s="182">
        <f>(G12+H12+I12+J12)/4</f>
        <v>5.8250000000000002</v>
      </c>
      <c r="L12" s="162">
        <v>6.2</v>
      </c>
      <c r="M12" s="162">
        <v>1</v>
      </c>
      <c r="N12" s="182">
        <f>L12-M12</f>
        <v>5.2</v>
      </c>
      <c r="O12" s="162">
        <v>7</v>
      </c>
      <c r="P12" s="162"/>
      <c r="Q12" s="182">
        <f>O12-P12</f>
        <v>7</v>
      </c>
      <c r="R12" s="21">
        <f>((K12*0.4)+(N12*0.4)+(Q12*0.2))</f>
        <v>5.8100000000000005</v>
      </c>
      <c r="S12" s="189"/>
      <c r="T12" s="192">
        <v>7.63</v>
      </c>
      <c r="U12" s="24">
        <f>T12</f>
        <v>7.63</v>
      </c>
      <c r="V12" s="193"/>
      <c r="W12" s="24">
        <f>SUM(U12-V12)</f>
        <v>7.63</v>
      </c>
      <c r="X12" s="27"/>
      <c r="Y12" s="186">
        <v>6.5</v>
      </c>
      <c r="Z12" s="186">
        <v>4</v>
      </c>
      <c r="AA12" s="186">
        <v>5</v>
      </c>
      <c r="AB12" s="186">
        <v>5.5</v>
      </c>
      <c r="AC12" s="186">
        <v>3.5</v>
      </c>
      <c r="AD12" s="21">
        <f>SUM((Y12*0.2),(Z12*0.25),(AA12*0.2),(AB12*0.2),(AC12*0.15))</f>
        <v>4.9250000000000007</v>
      </c>
      <c r="AE12" s="191"/>
      <c r="AF12" s="21">
        <f>AD12-AE12</f>
        <v>4.9250000000000007</v>
      </c>
      <c r="AG12" s="210"/>
      <c r="AH12" s="231">
        <f>R12</f>
        <v>5.8100000000000005</v>
      </c>
      <c r="AI12" s="231">
        <f>W12</f>
        <v>7.63</v>
      </c>
      <c r="AJ12" s="231">
        <f>AF12</f>
        <v>4.9250000000000007</v>
      </c>
      <c r="AK12" s="273">
        <f>SUM((AH12*0.25),(AI12*0.5),(AJ12*0.25))</f>
        <v>6.4987500000000002</v>
      </c>
      <c r="AL12" s="164"/>
      <c r="AM12" s="233">
        <v>1</v>
      </c>
      <c r="AN12" s="103"/>
      <c r="AO12" s="103"/>
    </row>
    <row r="13" spans="1:41" ht="14.4" x14ac:dyDescent="0.3">
      <c r="A13" s="398">
        <v>55</v>
      </c>
      <c r="B13" s="398" t="s">
        <v>123</v>
      </c>
      <c r="C13" s="448" t="s">
        <v>273</v>
      </c>
      <c r="D13" s="448" t="s">
        <v>274</v>
      </c>
      <c r="E13" s="448" t="s">
        <v>124</v>
      </c>
      <c r="F13" s="43"/>
      <c r="G13" s="162">
        <v>7</v>
      </c>
      <c r="H13" s="162">
        <v>7</v>
      </c>
      <c r="I13" s="162">
        <v>6.8</v>
      </c>
      <c r="J13" s="162">
        <v>7.5</v>
      </c>
      <c r="K13" s="182">
        <f>(G13+H13+I13+J13)/4</f>
        <v>7.0750000000000002</v>
      </c>
      <c r="L13" s="162">
        <v>7</v>
      </c>
      <c r="M13" s="162">
        <v>0.5</v>
      </c>
      <c r="N13" s="182">
        <f>L13-M13</f>
        <v>6.5</v>
      </c>
      <c r="O13" s="162">
        <v>8</v>
      </c>
      <c r="P13" s="162">
        <v>0.2</v>
      </c>
      <c r="Q13" s="182">
        <f>O13-P13</f>
        <v>7.8</v>
      </c>
      <c r="R13" s="21">
        <f>((K13*0.4)+(N13*0.4)+(Q13*0.2))</f>
        <v>6.99</v>
      </c>
      <c r="S13" s="189"/>
      <c r="T13" s="192">
        <v>6.23</v>
      </c>
      <c r="U13" s="24">
        <f>T13</f>
        <v>6.23</v>
      </c>
      <c r="V13" s="193">
        <v>0.6</v>
      </c>
      <c r="W13" s="24">
        <f>SUM(U13-V13)</f>
        <v>5.6300000000000008</v>
      </c>
      <c r="X13" s="27"/>
      <c r="Y13" s="186">
        <v>7</v>
      </c>
      <c r="Z13" s="186">
        <v>7</v>
      </c>
      <c r="AA13" s="186">
        <v>7</v>
      </c>
      <c r="AB13" s="186">
        <v>5</v>
      </c>
      <c r="AC13" s="186">
        <v>3</v>
      </c>
      <c r="AD13" s="21">
        <f>SUM((Y13*0.2),(Z13*0.25),(AA13*0.2),(AB13*0.2),(AC13*0.15))</f>
        <v>6.0000000000000009</v>
      </c>
      <c r="AE13" s="191"/>
      <c r="AF13" s="21">
        <f>AD13-AE13</f>
        <v>6.0000000000000009</v>
      </c>
      <c r="AG13" s="210"/>
      <c r="AH13" s="231">
        <f>R13</f>
        <v>6.99</v>
      </c>
      <c r="AI13" s="231">
        <f>W13</f>
        <v>5.6300000000000008</v>
      </c>
      <c r="AJ13" s="231">
        <f>AF13</f>
        <v>6.0000000000000009</v>
      </c>
      <c r="AK13" s="273">
        <f>SUM((AH13*0.25),(AI13*0.5),(AJ13*0.25))</f>
        <v>6.0625</v>
      </c>
      <c r="AL13" s="164"/>
      <c r="AM13" s="233">
        <v>2</v>
      </c>
      <c r="AN13" s="103"/>
      <c r="AO13" s="103"/>
    </row>
    <row r="14" spans="1:41" ht="14.4" x14ac:dyDescent="0.3">
      <c r="A14" s="398">
        <v>14</v>
      </c>
      <c r="B14" s="398" t="s">
        <v>295</v>
      </c>
      <c r="C14" s="448" t="s">
        <v>263</v>
      </c>
      <c r="D14" s="448" t="s">
        <v>264</v>
      </c>
      <c r="E14" s="448" t="s">
        <v>200</v>
      </c>
      <c r="F14" s="43"/>
      <c r="G14" s="162">
        <v>6</v>
      </c>
      <c r="H14" s="162">
        <v>6.8</v>
      </c>
      <c r="I14" s="162">
        <v>5.8</v>
      </c>
      <c r="J14" s="162">
        <v>5</v>
      </c>
      <c r="K14" s="182">
        <f>(G14+H14+I14+J14)/4</f>
        <v>5.9</v>
      </c>
      <c r="L14" s="162">
        <v>6.5</v>
      </c>
      <c r="M14" s="162">
        <v>1</v>
      </c>
      <c r="N14" s="182">
        <f>L14-M14</f>
        <v>5.5</v>
      </c>
      <c r="O14" s="162">
        <v>7</v>
      </c>
      <c r="P14" s="162"/>
      <c r="Q14" s="182">
        <f>O14-P14</f>
        <v>7</v>
      </c>
      <c r="R14" s="21">
        <f>((K14*0.4)+(N14*0.4)+(Q14*0.2))</f>
        <v>5.9600000000000009</v>
      </c>
      <c r="S14" s="189"/>
      <c r="T14" s="192">
        <v>5.88</v>
      </c>
      <c r="U14" s="24">
        <f>T14</f>
        <v>5.88</v>
      </c>
      <c r="V14" s="193"/>
      <c r="W14" s="24">
        <f>SUM(U14-V14)</f>
        <v>5.88</v>
      </c>
      <c r="X14" s="27"/>
      <c r="Y14" s="186">
        <v>6.5</v>
      </c>
      <c r="Z14" s="186">
        <v>6</v>
      </c>
      <c r="AA14" s="186">
        <v>5</v>
      </c>
      <c r="AB14" s="186">
        <v>5</v>
      </c>
      <c r="AC14" s="186">
        <v>3</v>
      </c>
      <c r="AD14" s="21">
        <f>SUM((Y14*0.2),(Z14*0.25),(AA14*0.2),(AB14*0.2),(AC14*0.15))</f>
        <v>5.25</v>
      </c>
      <c r="AE14" s="191"/>
      <c r="AF14" s="21">
        <f>AD14-AE14</f>
        <v>5.25</v>
      </c>
      <c r="AG14" s="210"/>
      <c r="AH14" s="231">
        <f>R14</f>
        <v>5.9600000000000009</v>
      </c>
      <c r="AI14" s="231">
        <f>W14</f>
        <v>5.88</v>
      </c>
      <c r="AJ14" s="231">
        <f>AF14</f>
        <v>5.25</v>
      </c>
      <c r="AK14" s="273">
        <f>SUM((AH14*0.25),(AI14*0.5),(AJ14*0.25))</f>
        <v>5.7424999999999997</v>
      </c>
      <c r="AL14" s="164"/>
      <c r="AM14" s="233">
        <v>3</v>
      </c>
      <c r="AN14" s="103"/>
      <c r="AO14" s="103"/>
    </row>
  </sheetData>
  <sortState xmlns:xlrd2="http://schemas.microsoft.com/office/spreadsheetml/2017/richdata2" ref="A12:AO14">
    <sortCondition descending="1" ref="AK12:AK14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D0D-8E33-4CC4-95E9-7952E87C067B}">
  <sheetPr>
    <pageSetUpPr fitToPage="1"/>
  </sheetPr>
  <dimension ref="A1:AU18"/>
  <sheetViews>
    <sheetView workbookViewId="0">
      <selection activeCell="E4" sqref="E4"/>
    </sheetView>
  </sheetViews>
  <sheetFormatPr defaultRowHeight="14.4" x14ac:dyDescent="0.3"/>
  <cols>
    <col min="1" max="1" width="5.6640625" customWidth="1"/>
    <col min="2" max="2" width="20.88671875" customWidth="1"/>
    <col min="3" max="3" width="27.33203125" customWidth="1"/>
    <col min="4" max="4" width="17.88671875" customWidth="1"/>
    <col min="5" max="5" width="22.109375" customWidth="1"/>
    <col min="6" max="6" width="2.88671875" customWidth="1"/>
    <col min="7" max="7" width="7.5546875" customWidth="1"/>
    <col min="8" max="8" width="10.6640625" customWidth="1"/>
    <col min="9" max="9" width="10.33203125" customWidth="1"/>
    <col min="10" max="10" width="9.33203125" customWidth="1"/>
    <col min="11" max="11" width="11" customWidth="1"/>
    <col min="12" max="12" width="9" customWidth="1"/>
    <col min="24" max="24" width="3.109375" style="4" customWidth="1"/>
    <col min="25" max="27" width="7.6640625" style="4" customWidth="1"/>
    <col min="28" max="28" width="3.33203125" style="4" customWidth="1"/>
    <col min="29" max="36" width="7.6640625" style="4" customWidth="1"/>
    <col min="37" max="37" width="3.109375" style="4" customWidth="1"/>
    <col min="38" max="40" width="7.6640625" style="4" customWidth="1"/>
    <col min="41" max="41" width="2.88671875" style="4" customWidth="1"/>
    <col min="42" max="42" width="7.44140625" style="98" customWidth="1"/>
    <col min="43" max="45" width="7.6640625" style="98" customWidth="1"/>
    <col min="46" max="46" width="13.44140625" style="4" customWidth="1"/>
    <col min="47" max="47" width="12.44140625" style="4" customWidth="1"/>
  </cols>
  <sheetData>
    <row r="1" spans="1:47" ht="15.6" x14ac:dyDescent="0.3">
      <c r="A1" s="97" t="str">
        <f>'Comp Detail'!A1</f>
        <v>Vaulting NSW State Championships 2024</v>
      </c>
      <c r="B1" s="3"/>
      <c r="C1" s="103"/>
      <c r="D1" s="164" t="s">
        <v>80</v>
      </c>
      <c r="E1" s="461" t="s">
        <v>205</v>
      </c>
      <c r="G1" s="1"/>
      <c r="I1" s="1"/>
      <c r="J1" s="1"/>
      <c r="K1" s="1"/>
      <c r="L1" s="1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AU1" s="46">
        <f ca="1">NOW()</f>
        <v>45455.966401967591</v>
      </c>
    </row>
    <row r="2" spans="1:47" ht="15.6" x14ac:dyDescent="0.3">
      <c r="A2" s="28"/>
      <c r="B2" s="3"/>
      <c r="C2" s="103"/>
      <c r="D2" s="164" t="s">
        <v>81</v>
      </c>
      <c r="E2" s="457" t="s">
        <v>317</v>
      </c>
      <c r="G2" s="1"/>
      <c r="H2" s="1"/>
      <c r="I2" s="1"/>
      <c r="J2" s="1"/>
      <c r="K2" s="1"/>
      <c r="L2" s="1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AU2" s="47">
        <f ca="1">NOW()</f>
        <v>45455.966401967591</v>
      </c>
    </row>
    <row r="3" spans="1:47" ht="15.6" x14ac:dyDescent="0.3">
      <c r="A3" s="595" t="str">
        <f>'Comp Detail'!A3</f>
        <v>7th to 9th June 2024</v>
      </c>
      <c r="B3" s="596"/>
      <c r="C3" s="103"/>
      <c r="D3" s="164" t="s">
        <v>82</v>
      </c>
      <c r="E3" s="457" t="s">
        <v>318</v>
      </c>
    </row>
    <row r="4" spans="1:47" ht="15.6" x14ac:dyDescent="0.3">
      <c r="A4" s="105"/>
      <c r="B4" s="103"/>
      <c r="C4" s="164"/>
      <c r="D4" s="164" t="s">
        <v>206</v>
      </c>
      <c r="E4" s="59" t="s">
        <v>373</v>
      </c>
    </row>
    <row r="5" spans="1:47" ht="15.6" x14ac:dyDescent="0.3">
      <c r="A5" s="105" t="s">
        <v>147</v>
      </c>
      <c r="B5" s="165"/>
      <c r="C5" s="103"/>
      <c r="D5" s="103"/>
      <c r="X5" s="2"/>
      <c r="Y5" s="2" t="s">
        <v>46</v>
      </c>
      <c r="Z5" s="4" t="str">
        <f>E2</f>
        <v>Janet Leadbeater</v>
      </c>
      <c r="AA5" s="2"/>
      <c r="AB5" s="2"/>
      <c r="AC5" s="2" t="s">
        <v>48</v>
      </c>
      <c r="AD5" s="2"/>
      <c r="AE5" s="4" t="str">
        <f>E3</f>
        <v>Nina Fritzell</v>
      </c>
      <c r="AI5" s="2"/>
      <c r="AJ5" s="2"/>
      <c r="AK5" s="2"/>
      <c r="AL5" s="2" t="s">
        <v>101</v>
      </c>
      <c r="AM5" s="4" t="str">
        <f>E4</f>
        <v>Juan Cardaci</v>
      </c>
      <c r="AN5" s="2"/>
      <c r="AT5" s="2"/>
    </row>
    <row r="6" spans="1:47" ht="15.6" x14ac:dyDescent="0.3">
      <c r="A6" s="105" t="s">
        <v>83</v>
      </c>
      <c r="B6" s="166">
        <v>13</v>
      </c>
      <c r="C6" s="103"/>
      <c r="D6" s="103"/>
      <c r="G6" s="165" t="s">
        <v>47</v>
      </c>
      <c r="H6" s="103" t="str">
        <f>E1</f>
        <v>Robyn Bruderer</v>
      </c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AO6" s="300"/>
    </row>
    <row r="7" spans="1:47" ht="15" customHeight="1" x14ac:dyDescent="0.3">
      <c r="G7" s="165" t="s">
        <v>26</v>
      </c>
      <c r="H7" s="103"/>
      <c r="I7" s="103"/>
      <c r="J7" s="103"/>
      <c r="K7" s="103"/>
      <c r="L7" s="103"/>
      <c r="Q7" s="103"/>
      <c r="R7" s="103"/>
      <c r="S7" s="103"/>
      <c r="T7" s="103"/>
      <c r="U7" s="103"/>
      <c r="V7" s="103"/>
      <c r="W7" s="103"/>
      <c r="X7" s="30"/>
      <c r="Y7" s="48" t="s">
        <v>13</v>
      </c>
      <c r="Z7" s="31"/>
      <c r="AA7" s="56" t="s">
        <v>54</v>
      </c>
      <c r="AB7" s="30"/>
      <c r="AC7" s="39" t="s">
        <v>14</v>
      </c>
      <c r="AD7" s="39"/>
      <c r="AJ7" s="39" t="s">
        <v>45</v>
      </c>
      <c r="AK7" s="30"/>
      <c r="AL7" s="48" t="s">
        <v>13</v>
      </c>
      <c r="AM7" s="31"/>
      <c r="AN7" s="56" t="s">
        <v>54</v>
      </c>
      <c r="AO7" s="300"/>
      <c r="AP7" s="99"/>
      <c r="AQ7" s="99"/>
      <c r="AR7" s="99"/>
      <c r="AS7" s="99"/>
      <c r="AT7" s="39" t="s">
        <v>23</v>
      </c>
    </row>
    <row r="8" spans="1:47" ht="15" customHeight="1" x14ac:dyDescent="0.3">
      <c r="A8" s="103"/>
      <c r="B8" s="103"/>
      <c r="C8" s="103"/>
      <c r="D8" s="103"/>
      <c r="E8" s="103"/>
      <c r="F8" s="103"/>
      <c r="G8" s="165" t="s">
        <v>1</v>
      </c>
      <c r="H8" s="103"/>
      <c r="I8" s="103"/>
      <c r="J8" s="103"/>
      <c r="K8" s="103"/>
      <c r="L8" s="103"/>
      <c r="M8" s="177" t="s">
        <v>1</v>
      </c>
      <c r="N8" s="178"/>
      <c r="O8" s="599" t="s">
        <v>209</v>
      </c>
      <c r="P8" s="600" t="s">
        <v>210</v>
      </c>
      <c r="Q8" s="178"/>
      <c r="R8" s="178"/>
      <c r="S8" s="178" t="s">
        <v>2</v>
      </c>
      <c r="U8" s="178"/>
      <c r="V8" s="178" t="s">
        <v>3</v>
      </c>
      <c r="W8" s="178" t="s">
        <v>84</v>
      </c>
      <c r="X8" s="52"/>
      <c r="Y8" s="12" t="s">
        <v>36</v>
      </c>
      <c r="Z8" s="12" t="s">
        <v>58</v>
      </c>
      <c r="AA8" s="163" t="s">
        <v>15</v>
      </c>
      <c r="AB8" s="342"/>
      <c r="AC8" s="31" t="s">
        <v>118</v>
      </c>
      <c r="AD8" s="31" t="s">
        <v>4</v>
      </c>
      <c r="AE8" s="31" t="s">
        <v>5</v>
      </c>
      <c r="AF8" s="31" t="s">
        <v>6</v>
      </c>
      <c r="AG8" s="31" t="s">
        <v>7</v>
      </c>
      <c r="AH8" s="31" t="s">
        <v>33</v>
      </c>
      <c r="AI8" s="30" t="s">
        <v>10</v>
      </c>
      <c r="AJ8" s="39" t="s">
        <v>15</v>
      </c>
      <c r="AK8" s="52"/>
      <c r="AL8" s="12" t="s">
        <v>36</v>
      </c>
      <c r="AM8" s="12" t="s">
        <v>58</v>
      </c>
      <c r="AN8" s="163" t="s">
        <v>15</v>
      </c>
      <c r="AO8" s="301"/>
      <c r="AT8" s="39" t="s">
        <v>34</v>
      </c>
      <c r="AU8" s="30" t="s">
        <v>35</v>
      </c>
    </row>
    <row r="9" spans="1:47" ht="15" customHeight="1" x14ac:dyDescent="0.3">
      <c r="A9" s="167" t="s">
        <v>24</v>
      </c>
      <c r="B9" s="167" t="s">
        <v>25</v>
      </c>
      <c r="C9" s="167" t="s">
        <v>26</v>
      </c>
      <c r="D9" s="167" t="s">
        <v>27</v>
      </c>
      <c r="E9" s="167" t="s">
        <v>28</v>
      </c>
      <c r="F9" s="168"/>
      <c r="G9" s="167" t="s">
        <v>85</v>
      </c>
      <c r="H9" s="167" t="s">
        <v>86</v>
      </c>
      <c r="I9" s="167" t="s">
        <v>87</v>
      </c>
      <c r="J9" s="167" t="s">
        <v>88</v>
      </c>
      <c r="K9" s="167" t="s">
        <v>89</v>
      </c>
      <c r="L9" s="167" t="s">
        <v>90</v>
      </c>
      <c r="M9" s="179" t="s">
        <v>34</v>
      </c>
      <c r="N9" s="161" t="s">
        <v>208</v>
      </c>
      <c r="O9" s="599"/>
      <c r="P9" s="599"/>
      <c r="Q9" s="161" t="s">
        <v>2</v>
      </c>
      <c r="R9" s="161" t="s">
        <v>91</v>
      </c>
      <c r="S9" s="179" t="s">
        <v>34</v>
      </c>
      <c r="T9" s="180" t="s">
        <v>3</v>
      </c>
      <c r="U9" s="161" t="s">
        <v>91</v>
      </c>
      <c r="V9" s="179" t="s">
        <v>34</v>
      </c>
      <c r="W9" s="179" t="s">
        <v>34</v>
      </c>
      <c r="X9" s="169"/>
      <c r="Y9" s="36"/>
      <c r="Z9" s="36"/>
      <c r="AA9" s="36"/>
      <c r="AB9" s="49"/>
      <c r="AC9" s="50"/>
      <c r="AD9" s="50"/>
      <c r="AE9" s="50"/>
      <c r="AF9" s="50"/>
      <c r="AG9" s="50"/>
      <c r="AH9" s="50"/>
      <c r="AI9" s="37"/>
      <c r="AJ9" s="37"/>
      <c r="AK9" s="169"/>
      <c r="AL9" s="36"/>
      <c r="AM9" s="36"/>
      <c r="AN9" s="36"/>
      <c r="AO9" s="302"/>
      <c r="AP9" s="145" t="s">
        <v>66</v>
      </c>
      <c r="AQ9" s="145" t="s">
        <v>67</v>
      </c>
      <c r="AR9" s="145" t="s">
        <v>68</v>
      </c>
      <c r="AS9" s="145" t="s">
        <v>207</v>
      </c>
      <c r="AT9" s="51"/>
      <c r="AU9" s="37"/>
    </row>
    <row r="10" spans="1:47" ht="15" customHeight="1" x14ac:dyDescent="0.3">
      <c r="A10" s="41"/>
      <c r="B10" s="41"/>
      <c r="C10" s="41"/>
      <c r="D10" s="41"/>
      <c r="E10" s="41"/>
      <c r="F10" s="189"/>
      <c r="X10" s="52"/>
      <c r="Y10" s="12"/>
      <c r="Z10" s="12"/>
      <c r="AA10" s="12"/>
      <c r="AB10" s="342"/>
      <c r="AC10" s="31"/>
      <c r="AD10" s="31"/>
      <c r="AE10" s="31"/>
      <c r="AF10" s="31"/>
      <c r="AG10" s="31"/>
      <c r="AH10" s="31"/>
      <c r="AI10" s="30"/>
      <c r="AJ10" s="30"/>
      <c r="AK10" s="52"/>
      <c r="AL10" s="12"/>
      <c r="AM10" s="12"/>
      <c r="AN10" s="12"/>
      <c r="AO10" s="301"/>
      <c r="AP10" s="99"/>
      <c r="AQ10" s="99"/>
      <c r="AR10" s="99"/>
      <c r="AS10" s="99"/>
      <c r="AT10" s="39"/>
      <c r="AU10" s="30"/>
    </row>
    <row r="11" spans="1:47" x14ac:dyDescent="0.3">
      <c r="A11" s="356">
        <v>92</v>
      </c>
      <c r="B11" s="357" t="s">
        <v>133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55"/>
      <c r="Y11" s="17"/>
      <c r="Z11" s="17"/>
      <c r="AA11" s="17"/>
      <c r="AB11" s="54"/>
      <c r="AC11" s="53"/>
      <c r="AD11" s="53"/>
      <c r="AE11" s="53"/>
      <c r="AF11" s="53"/>
      <c r="AG11" s="53"/>
      <c r="AH11" s="53"/>
      <c r="AI11" s="53"/>
      <c r="AJ11" s="53"/>
      <c r="AK11" s="55"/>
      <c r="AL11" s="17"/>
      <c r="AM11" s="17"/>
      <c r="AN11" s="17"/>
      <c r="AO11" s="300"/>
      <c r="AP11" s="101"/>
      <c r="AQ11" s="101"/>
      <c r="AR11" s="101"/>
      <c r="AS11" s="101"/>
      <c r="AT11" s="353"/>
      <c r="AU11" s="53"/>
    </row>
    <row r="12" spans="1:47" s="170" customFormat="1" x14ac:dyDescent="0.3">
      <c r="A12" s="359">
        <v>88</v>
      </c>
      <c r="B12" s="358" t="s">
        <v>134</v>
      </c>
      <c r="C12" s="450" t="s">
        <v>359</v>
      </c>
      <c r="D12" s="450" t="s">
        <v>276</v>
      </c>
      <c r="E12" s="358" t="s">
        <v>140</v>
      </c>
      <c r="F12" s="171"/>
      <c r="G12" s="211">
        <v>6</v>
      </c>
      <c r="H12" s="211">
        <v>6</v>
      </c>
      <c r="I12" s="211">
        <v>4.8</v>
      </c>
      <c r="J12" s="211">
        <v>5.2</v>
      </c>
      <c r="K12" s="211">
        <v>5</v>
      </c>
      <c r="L12" s="211">
        <v>4.8</v>
      </c>
      <c r="M12" s="212">
        <f t="shared" ref="M12" si="0">SUM(G12:L12)/6</f>
        <v>5.3</v>
      </c>
      <c r="N12" s="211">
        <v>5.5</v>
      </c>
      <c r="O12" s="211">
        <v>5</v>
      </c>
      <c r="P12" s="211">
        <v>4</v>
      </c>
      <c r="Q12" s="212">
        <f t="shared" ref="Q12" si="1">((N12*0.5)+(O12*0.25)+(P12*0.25))</f>
        <v>5</v>
      </c>
      <c r="R12" s="211">
        <v>3</v>
      </c>
      <c r="S12" s="212">
        <f>Q12-R12</f>
        <v>2</v>
      </c>
      <c r="T12" s="211">
        <v>5</v>
      </c>
      <c r="U12" s="211">
        <v>2</v>
      </c>
      <c r="V12" s="212">
        <f t="shared" ref="V12" si="2">T12-U12</f>
        <v>3</v>
      </c>
      <c r="W12" s="157">
        <f t="shared" ref="W12" si="3">SUM((M12*0.6),(S12*0.25),(V12*0.15))</f>
        <v>4.13</v>
      </c>
      <c r="X12" s="155"/>
      <c r="Y12" s="172">
        <v>5.45</v>
      </c>
      <c r="Z12" s="156"/>
      <c r="AA12" s="157">
        <f t="shared" ref="AA12" si="4">Y12-Z12</f>
        <v>5.45</v>
      </c>
      <c r="AB12" s="158"/>
      <c r="AC12" s="159">
        <v>5.5</v>
      </c>
      <c r="AD12" s="159">
        <v>5</v>
      </c>
      <c r="AE12" s="159">
        <v>5</v>
      </c>
      <c r="AF12" s="159">
        <v>5</v>
      </c>
      <c r="AG12" s="159">
        <v>3</v>
      </c>
      <c r="AH12" s="133">
        <f>SUM((AC12*0.2),(AD12*0.25),(AE12*0.2),(AF12*0.2),(AG12*0.15))</f>
        <v>4.8</v>
      </c>
      <c r="AI12" s="159"/>
      <c r="AJ12" s="131">
        <f>AH12-AI12</f>
        <v>4.8</v>
      </c>
      <c r="AK12" s="155"/>
      <c r="AL12" s="172">
        <v>6.55</v>
      </c>
      <c r="AM12" s="156"/>
      <c r="AN12" s="157">
        <f t="shared" ref="AN12" si="5">AL12-AM12</f>
        <v>6.55</v>
      </c>
      <c r="AO12" s="303"/>
      <c r="AP12" s="160">
        <f>W12</f>
        <v>4.13</v>
      </c>
      <c r="AQ12" s="160">
        <f>AA12</f>
        <v>5.45</v>
      </c>
      <c r="AR12" s="160">
        <f t="shared" ref="AR12" si="6">AJ12</f>
        <v>4.8</v>
      </c>
      <c r="AS12" s="160">
        <f>AN12</f>
        <v>6.55</v>
      </c>
      <c r="AT12" s="352">
        <f>SUM((AP12*0.25)+(AQ12*0.25)+(AR12*0.25)+(AS12*0.25))</f>
        <v>5.2324999999999999</v>
      </c>
      <c r="AU12" s="173">
        <v>1</v>
      </c>
    </row>
    <row r="13" spans="1:47" s="539" customFormat="1" x14ac:dyDescent="0.3">
      <c r="A13" s="463">
        <v>16</v>
      </c>
      <c r="B13" s="463" t="s">
        <v>248</v>
      </c>
      <c r="C13" s="530"/>
      <c r="D13" s="530"/>
      <c r="E13" s="464" t="s">
        <v>114</v>
      </c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01"/>
      <c r="Y13" s="541"/>
      <c r="Z13" s="541"/>
      <c r="AA13" s="541"/>
      <c r="AB13" s="562"/>
      <c r="AC13" s="563"/>
      <c r="AD13" s="563"/>
      <c r="AE13" s="563"/>
      <c r="AF13" s="563"/>
      <c r="AG13" s="563"/>
      <c r="AH13" s="563"/>
      <c r="AI13" s="563"/>
      <c r="AJ13" s="563"/>
      <c r="AK13" s="501"/>
      <c r="AL13" s="541"/>
      <c r="AM13" s="541"/>
      <c r="AN13" s="541"/>
      <c r="AO13" s="564"/>
      <c r="AP13" s="565"/>
      <c r="AQ13" s="565"/>
      <c r="AR13" s="565"/>
      <c r="AS13" s="565"/>
      <c r="AT13" s="566"/>
      <c r="AU13" s="563"/>
    </row>
    <row r="14" spans="1:47" s="578" customFormat="1" x14ac:dyDescent="0.3">
      <c r="A14" s="567">
        <v>8</v>
      </c>
      <c r="B14" s="567" t="s">
        <v>262</v>
      </c>
      <c r="C14" s="508" t="s">
        <v>257</v>
      </c>
      <c r="D14" s="508" t="s">
        <v>266</v>
      </c>
      <c r="E14" s="508" t="s">
        <v>298</v>
      </c>
      <c r="F14" s="568"/>
      <c r="G14" s="510"/>
      <c r="H14" s="510"/>
      <c r="I14" s="510"/>
      <c r="J14" s="510"/>
      <c r="K14" s="510"/>
      <c r="L14" s="510"/>
      <c r="M14" s="511">
        <f t="shared" ref="M14" si="7">SUM(G14:L14)/6</f>
        <v>0</v>
      </c>
      <c r="N14" s="510"/>
      <c r="O14" s="510"/>
      <c r="P14" s="510"/>
      <c r="Q14" s="511">
        <f t="shared" ref="Q14" si="8">((N14*0.5)+(O14*0.25)+(P14*0.25))</f>
        <v>0</v>
      </c>
      <c r="R14" s="510"/>
      <c r="S14" s="511">
        <f>Q14-R14</f>
        <v>0</v>
      </c>
      <c r="T14" s="510"/>
      <c r="U14" s="510"/>
      <c r="V14" s="511">
        <f t="shared" ref="V14" si="9">T14-U14</f>
        <v>0</v>
      </c>
      <c r="W14" s="513">
        <f t="shared" ref="W14" si="10">SUM((M14*0.6),(S14*0.25),(V14*0.15))</f>
        <v>0</v>
      </c>
      <c r="X14" s="569"/>
      <c r="Y14" s="570"/>
      <c r="Z14" s="571"/>
      <c r="AA14" s="513">
        <f t="shared" ref="AA14" si="11">Y14-Z14</f>
        <v>0</v>
      </c>
      <c r="AB14" s="572"/>
      <c r="AC14" s="573"/>
      <c r="AD14" s="573"/>
      <c r="AE14" s="573"/>
      <c r="AF14" s="573"/>
      <c r="AG14" s="573"/>
      <c r="AH14" s="519">
        <f>SUM((AC14*0.2),(AD14*0.25),(AE14*0.2),(AF14*0.2),(AG14*0.15))</f>
        <v>0</v>
      </c>
      <c r="AI14" s="573"/>
      <c r="AJ14" s="574">
        <f>AH14-AI14</f>
        <v>0</v>
      </c>
      <c r="AK14" s="569"/>
      <c r="AL14" s="570"/>
      <c r="AM14" s="571"/>
      <c r="AN14" s="513">
        <f t="shared" ref="AN14" si="12">AL14-AM14</f>
        <v>0</v>
      </c>
      <c r="AO14" s="575"/>
      <c r="AP14" s="576">
        <f>W14</f>
        <v>0</v>
      </c>
      <c r="AQ14" s="576">
        <f>AA14</f>
        <v>0</v>
      </c>
      <c r="AR14" s="576">
        <f t="shared" ref="AR14" si="13">AJ14</f>
        <v>0</v>
      </c>
      <c r="AS14" s="576">
        <f>AN14</f>
        <v>0</v>
      </c>
      <c r="AT14" s="577">
        <f>SUM((AP14*0.25)+(AQ14*0.25)+(AR14*0.25)+(AS14*0.25))</f>
        <v>0</v>
      </c>
      <c r="AU14" s="579" t="s">
        <v>332</v>
      </c>
    </row>
    <row r="15" spans="1:47" x14ac:dyDescent="0.3"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98"/>
      <c r="Y15" s="98"/>
      <c r="Z15" s="98"/>
      <c r="AC15"/>
      <c r="AD15"/>
      <c r="AE15"/>
      <c r="AF15"/>
      <c r="AG15"/>
      <c r="AH15"/>
      <c r="AI15"/>
      <c r="AJ15"/>
      <c r="AK15" s="98"/>
      <c r="AL15" s="98"/>
      <c r="AM15" s="98"/>
      <c r="AO15"/>
      <c r="AP15"/>
      <c r="AQ15"/>
      <c r="AR15"/>
      <c r="AS15"/>
      <c r="AT15"/>
      <c r="AU15"/>
    </row>
    <row r="16" spans="1:47" x14ac:dyDescent="0.3"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98"/>
      <c r="Y16" s="98"/>
      <c r="Z16" s="98"/>
      <c r="AC16"/>
      <c r="AD16"/>
      <c r="AE16"/>
      <c r="AF16"/>
      <c r="AG16"/>
      <c r="AH16"/>
      <c r="AI16"/>
      <c r="AJ16"/>
      <c r="AK16" s="98"/>
      <c r="AL16" s="98"/>
      <c r="AM16" s="98"/>
      <c r="AO16"/>
      <c r="AP16"/>
      <c r="AQ16"/>
      <c r="AR16"/>
      <c r="AS16"/>
      <c r="AT16"/>
      <c r="AU16"/>
    </row>
    <row r="17" spans="7:47" x14ac:dyDescent="0.3"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98"/>
      <c r="Y17" s="98"/>
      <c r="Z17" s="98"/>
      <c r="AC17"/>
      <c r="AD17"/>
      <c r="AE17"/>
      <c r="AF17"/>
      <c r="AG17"/>
      <c r="AH17"/>
      <c r="AI17"/>
      <c r="AJ17"/>
      <c r="AK17" s="98"/>
      <c r="AL17" s="98"/>
      <c r="AM17" s="98"/>
      <c r="AO17"/>
      <c r="AP17"/>
      <c r="AQ17"/>
      <c r="AR17"/>
      <c r="AS17"/>
      <c r="AT17"/>
      <c r="AU17"/>
    </row>
    <row r="18" spans="7:47" x14ac:dyDescent="0.3"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98"/>
      <c r="Y18" s="98"/>
      <c r="Z18" s="98"/>
      <c r="AC18"/>
      <c r="AD18"/>
      <c r="AE18"/>
      <c r="AF18"/>
      <c r="AG18"/>
      <c r="AH18"/>
      <c r="AI18"/>
      <c r="AJ18"/>
      <c r="AK18" s="98"/>
      <c r="AL18" s="98"/>
      <c r="AM18" s="98"/>
      <c r="AO18"/>
      <c r="AP18"/>
      <c r="AQ18"/>
      <c r="AR18"/>
      <c r="AS18"/>
      <c r="AT18"/>
      <c r="AU18"/>
    </row>
  </sheetData>
  <mergeCells count="3">
    <mergeCell ref="A3:B3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7F7D-29CC-4E80-BC3A-2037F37E5A2B}">
  <sheetPr>
    <pageSetUpPr fitToPage="1"/>
  </sheetPr>
  <dimension ref="A1:AK14"/>
  <sheetViews>
    <sheetView workbookViewId="0">
      <selection activeCell="E3" sqref="E3"/>
    </sheetView>
  </sheetViews>
  <sheetFormatPr defaultRowHeight="14.4" x14ac:dyDescent="0.3"/>
  <cols>
    <col min="1" max="1" width="5.6640625" customWidth="1"/>
    <col min="2" max="2" width="20.88671875" customWidth="1"/>
    <col min="3" max="3" width="27.33203125" customWidth="1"/>
    <col min="4" max="4" width="17.77734375" customWidth="1"/>
    <col min="5" max="5" width="22.109375" customWidth="1"/>
    <col min="6" max="6" width="2.88671875" customWidth="1"/>
    <col min="7" max="7" width="7.5546875" customWidth="1"/>
    <col min="8" max="8" width="10.6640625" customWidth="1"/>
    <col min="9" max="9" width="9.33203125" customWidth="1"/>
    <col min="10" max="10" width="11" customWidth="1"/>
    <col min="19" max="19" width="3.109375" style="4" customWidth="1"/>
    <col min="20" max="22" width="7.6640625" style="4" customWidth="1"/>
    <col min="23" max="23" width="3.33203125" style="4" customWidth="1"/>
    <col min="24" max="31" width="7.6640625" style="4" customWidth="1"/>
    <col min="32" max="32" width="2.88671875" style="4" customWidth="1"/>
    <col min="33" max="33" width="7.44140625" style="98" customWidth="1"/>
    <col min="34" max="35" width="7.6640625" style="98" customWidth="1"/>
    <col min="36" max="36" width="13.44140625" style="4" customWidth="1"/>
    <col min="37" max="37" width="12.44140625" style="4" customWidth="1"/>
  </cols>
  <sheetData>
    <row r="1" spans="1:37" ht="15.6" x14ac:dyDescent="0.3">
      <c r="A1" s="97" t="str">
        <f>'Comp Detail'!A1</f>
        <v>Vaulting NSW State Championships 2024</v>
      </c>
      <c r="B1" s="3"/>
      <c r="C1" s="103"/>
      <c r="D1" s="164" t="s">
        <v>80</v>
      </c>
      <c r="E1" s="461" t="s">
        <v>317</v>
      </c>
      <c r="G1" s="1"/>
      <c r="H1" s="1"/>
      <c r="I1" s="1"/>
      <c r="J1" s="1"/>
      <c r="K1" s="103"/>
      <c r="L1" s="103"/>
      <c r="M1" s="103"/>
      <c r="N1" s="103"/>
      <c r="O1" s="103"/>
      <c r="P1" s="103"/>
      <c r="Q1" s="103"/>
      <c r="R1" s="103"/>
      <c r="AK1" s="46">
        <f ca="1">NOW()</f>
        <v>45455.966401967591</v>
      </c>
    </row>
    <row r="2" spans="1:37" ht="15.6" x14ac:dyDescent="0.3">
      <c r="A2" s="28"/>
      <c r="B2" s="3"/>
      <c r="C2" s="103"/>
      <c r="D2" s="164" t="s">
        <v>81</v>
      </c>
      <c r="E2" s="457" t="s">
        <v>330</v>
      </c>
      <c r="G2" s="1"/>
      <c r="H2" s="1"/>
      <c r="I2" s="1"/>
      <c r="J2" s="1"/>
      <c r="K2" s="103"/>
      <c r="L2" s="103"/>
      <c r="M2" s="103"/>
      <c r="N2" s="103"/>
      <c r="O2" s="103"/>
      <c r="P2" s="103"/>
      <c r="Q2" s="103"/>
      <c r="R2" s="103"/>
      <c r="AK2" s="47">
        <f ca="1">NOW()</f>
        <v>45455.966401967591</v>
      </c>
    </row>
    <row r="3" spans="1:37" ht="15.6" x14ac:dyDescent="0.3">
      <c r="A3" s="595" t="str">
        <f>'Comp Detail'!A3</f>
        <v>7th to 9th June 2024</v>
      </c>
      <c r="B3" s="596"/>
      <c r="C3" s="103"/>
      <c r="D3" s="164" t="s">
        <v>82</v>
      </c>
      <c r="E3" s="59" t="s">
        <v>373</v>
      </c>
    </row>
    <row r="4" spans="1:37" ht="15.6" x14ac:dyDescent="0.3">
      <c r="A4" s="105"/>
      <c r="B4" s="103"/>
      <c r="C4" s="164"/>
      <c r="D4" s="164"/>
      <c r="E4" s="366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37" ht="15.6" x14ac:dyDescent="0.3">
      <c r="A5" s="105" t="s">
        <v>106</v>
      </c>
      <c r="B5" s="165"/>
      <c r="C5" s="103"/>
      <c r="D5" s="103"/>
      <c r="G5" s="165" t="s">
        <v>47</v>
      </c>
      <c r="H5" s="103" t="str">
        <f>E1</f>
        <v>Janet Leadbeater</v>
      </c>
      <c r="I5" s="103"/>
      <c r="J5" s="103"/>
      <c r="L5" s="165"/>
      <c r="M5" s="165"/>
      <c r="N5" s="165"/>
      <c r="O5" s="103"/>
      <c r="P5" s="103"/>
      <c r="Q5" s="103"/>
      <c r="R5" s="103"/>
      <c r="S5" s="2"/>
      <c r="T5" s="2" t="s">
        <v>46</v>
      </c>
      <c r="U5" s="4" t="str">
        <f>E2</f>
        <v>Jamie Haste</v>
      </c>
      <c r="V5" s="2"/>
      <c r="W5" s="2"/>
      <c r="X5" s="2" t="s">
        <v>48</v>
      </c>
      <c r="Y5" s="2"/>
      <c r="Z5" s="4" t="str">
        <f>E3</f>
        <v>Juan Cardaci</v>
      </c>
      <c r="AD5" s="2"/>
      <c r="AE5" s="2"/>
      <c r="AJ5" s="2"/>
    </row>
    <row r="6" spans="1:37" ht="15.6" x14ac:dyDescent="0.3">
      <c r="A6" s="105" t="s">
        <v>83</v>
      </c>
      <c r="B6" s="166">
        <v>14</v>
      </c>
      <c r="C6" s="103"/>
      <c r="D6" s="103"/>
      <c r="G6" s="165" t="s">
        <v>26</v>
      </c>
      <c r="H6" s="103"/>
      <c r="I6" s="103"/>
      <c r="J6" s="103"/>
      <c r="L6" s="103"/>
      <c r="M6" s="103"/>
      <c r="N6" s="103"/>
      <c r="O6" s="103"/>
      <c r="P6" s="103"/>
      <c r="Q6" s="103"/>
      <c r="R6" s="103"/>
      <c r="AF6" s="300"/>
    </row>
    <row r="7" spans="1:37" ht="15" customHeight="1" x14ac:dyDescent="0.3">
      <c r="S7" s="30"/>
      <c r="T7" s="48" t="s">
        <v>13</v>
      </c>
      <c r="U7" s="31"/>
      <c r="V7" s="56" t="s">
        <v>54</v>
      </c>
      <c r="W7" s="30"/>
      <c r="X7" s="39" t="s">
        <v>14</v>
      </c>
      <c r="Y7" s="39"/>
      <c r="AE7" s="39" t="s">
        <v>45</v>
      </c>
      <c r="AF7" s="300"/>
      <c r="AG7" s="99"/>
      <c r="AH7" s="99"/>
      <c r="AI7" s="99"/>
      <c r="AJ7" s="39" t="s">
        <v>23</v>
      </c>
    </row>
    <row r="8" spans="1:37" ht="15" customHeight="1" x14ac:dyDescent="0.3">
      <c r="A8" s="103"/>
      <c r="B8" s="103"/>
      <c r="C8" s="103"/>
      <c r="D8" s="103"/>
      <c r="E8" s="103"/>
      <c r="F8" s="103"/>
      <c r="G8" s="165" t="s">
        <v>1</v>
      </c>
      <c r="H8" s="103"/>
      <c r="I8" s="103"/>
      <c r="J8" s="103"/>
      <c r="K8" s="177" t="s">
        <v>1</v>
      </c>
      <c r="L8" s="178"/>
      <c r="M8" s="178"/>
      <c r="N8" s="178" t="s">
        <v>2</v>
      </c>
      <c r="P8" s="178"/>
      <c r="Q8" s="178" t="s">
        <v>3</v>
      </c>
      <c r="R8" s="178" t="s">
        <v>84</v>
      </c>
      <c r="S8" s="52"/>
      <c r="T8" s="12" t="s">
        <v>36</v>
      </c>
      <c r="U8" s="12" t="s">
        <v>58</v>
      </c>
      <c r="V8" s="163" t="s">
        <v>15</v>
      </c>
      <c r="W8" s="342"/>
      <c r="X8" s="31" t="s">
        <v>118</v>
      </c>
      <c r="Y8" s="31" t="s">
        <v>4</v>
      </c>
      <c r="Z8" s="31" t="s">
        <v>5</v>
      </c>
      <c r="AA8" s="31" t="s">
        <v>6</v>
      </c>
      <c r="AB8" s="31" t="s">
        <v>7</v>
      </c>
      <c r="AC8" s="31" t="s">
        <v>33</v>
      </c>
      <c r="AD8" s="30" t="s">
        <v>10</v>
      </c>
      <c r="AE8" s="39" t="s">
        <v>15</v>
      </c>
      <c r="AF8" s="301"/>
      <c r="AJ8" s="39" t="s">
        <v>34</v>
      </c>
      <c r="AK8" s="30" t="s">
        <v>35</v>
      </c>
    </row>
    <row r="9" spans="1:37" ht="15" customHeight="1" x14ac:dyDescent="0.3">
      <c r="A9" s="167" t="s">
        <v>24</v>
      </c>
      <c r="B9" s="167" t="s">
        <v>25</v>
      </c>
      <c r="C9" s="167" t="s">
        <v>26</v>
      </c>
      <c r="D9" s="167" t="s">
        <v>27</v>
      </c>
      <c r="E9" s="167" t="s">
        <v>28</v>
      </c>
      <c r="F9" s="168"/>
      <c r="G9" s="167" t="s">
        <v>85</v>
      </c>
      <c r="H9" s="167" t="s">
        <v>86</v>
      </c>
      <c r="I9" s="167" t="s">
        <v>88</v>
      </c>
      <c r="J9" s="167" t="s">
        <v>89</v>
      </c>
      <c r="K9" s="179" t="s">
        <v>34</v>
      </c>
      <c r="L9" s="161" t="s">
        <v>2</v>
      </c>
      <c r="M9" s="161" t="s">
        <v>91</v>
      </c>
      <c r="N9" s="179" t="s">
        <v>34</v>
      </c>
      <c r="O9" s="180" t="s">
        <v>3</v>
      </c>
      <c r="P9" s="161" t="s">
        <v>91</v>
      </c>
      <c r="Q9" s="179" t="s">
        <v>34</v>
      </c>
      <c r="R9" s="179" t="s">
        <v>34</v>
      </c>
      <c r="S9" s="169"/>
      <c r="T9" s="36"/>
      <c r="U9" s="36"/>
      <c r="V9" s="36"/>
      <c r="W9" s="49"/>
      <c r="X9" s="50"/>
      <c r="Y9" s="50"/>
      <c r="Z9" s="50"/>
      <c r="AA9" s="50"/>
      <c r="AB9" s="50"/>
      <c r="AC9" s="50"/>
      <c r="AD9" s="37"/>
      <c r="AE9" s="37"/>
      <c r="AF9" s="302"/>
      <c r="AG9" s="145" t="s">
        <v>66</v>
      </c>
      <c r="AH9" s="145" t="s">
        <v>67</v>
      </c>
      <c r="AI9" s="145" t="s">
        <v>68</v>
      </c>
      <c r="AJ9" s="51"/>
      <c r="AK9" s="37"/>
    </row>
    <row r="10" spans="1:37" ht="15" customHeight="1" x14ac:dyDescent="0.3">
      <c r="A10" s="41"/>
      <c r="B10" s="41"/>
      <c r="C10" s="41"/>
      <c r="D10" s="41"/>
      <c r="E10" s="41"/>
      <c r="F10" s="189"/>
      <c r="G10" s="41"/>
      <c r="H10" s="41"/>
      <c r="I10" s="41"/>
      <c r="J10" s="41"/>
      <c r="K10" s="213"/>
      <c r="L10" s="181"/>
      <c r="M10" s="181"/>
      <c r="N10" s="213"/>
      <c r="O10" s="120"/>
      <c r="P10" s="181"/>
      <c r="Q10" s="213"/>
      <c r="R10" s="213"/>
      <c r="S10" s="52"/>
      <c r="T10" s="12"/>
      <c r="U10" s="12"/>
      <c r="V10" s="12"/>
      <c r="W10" s="342"/>
      <c r="X10" s="31"/>
      <c r="Y10" s="31"/>
      <c r="Z10" s="31"/>
      <c r="AA10" s="31"/>
      <c r="AB10" s="31"/>
      <c r="AC10" s="31"/>
      <c r="AD10" s="30"/>
      <c r="AE10" s="30"/>
      <c r="AF10" s="301"/>
      <c r="AG10" s="99"/>
      <c r="AH10" s="99"/>
      <c r="AI10" s="99"/>
      <c r="AJ10" s="39"/>
      <c r="AK10" s="30"/>
    </row>
    <row r="11" spans="1:37" x14ac:dyDescent="0.3">
      <c r="A11" s="398">
        <v>42</v>
      </c>
      <c r="B11" s="398" t="s">
        <v>136</v>
      </c>
      <c r="C11" s="27"/>
      <c r="D11" s="27"/>
      <c r="E11" s="27" t="s">
        <v>138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55"/>
      <c r="T11" s="17"/>
      <c r="U11" s="17"/>
      <c r="V11" s="17"/>
      <c r="W11" s="54"/>
      <c r="X11" s="53"/>
      <c r="Y11" s="53"/>
      <c r="Z11" s="53"/>
      <c r="AA11" s="53"/>
      <c r="AB11" s="53"/>
      <c r="AC11" s="53"/>
      <c r="AD11" s="53"/>
      <c r="AE11" s="53"/>
      <c r="AF11" s="300"/>
      <c r="AG11" s="101"/>
      <c r="AH11" s="101"/>
      <c r="AI11" s="101"/>
      <c r="AJ11" s="353"/>
      <c r="AK11" s="53"/>
    </row>
    <row r="12" spans="1:37" s="170" customFormat="1" x14ac:dyDescent="0.3">
      <c r="A12" s="399">
        <v>63</v>
      </c>
      <c r="B12" s="399" t="s">
        <v>137</v>
      </c>
      <c r="C12" s="450" t="s">
        <v>247</v>
      </c>
      <c r="D12" s="450" t="s">
        <v>134</v>
      </c>
      <c r="E12" s="450" t="s">
        <v>249</v>
      </c>
      <c r="F12" s="171"/>
      <c r="G12" s="211">
        <v>6.8</v>
      </c>
      <c r="H12" s="211">
        <v>7</v>
      </c>
      <c r="I12" s="211">
        <v>5</v>
      </c>
      <c r="J12" s="211">
        <v>5</v>
      </c>
      <c r="K12" s="212">
        <f t="shared" ref="K12" si="0">(G12+H12+I12+J12)/4</f>
        <v>5.95</v>
      </c>
      <c r="L12" s="211">
        <v>6</v>
      </c>
      <c r="M12" s="211">
        <v>0.5</v>
      </c>
      <c r="N12" s="212">
        <f t="shared" ref="N12" si="1">L12-M12</f>
        <v>5.5</v>
      </c>
      <c r="O12" s="211">
        <v>7</v>
      </c>
      <c r="P12" s="211"/>
      <c r="Q12" s="212">
        <f t="shared" ref="Q12" si="2">O12-P12</f>
        <v>7</v>
      </c>
      <c r="R12" s="157">
        <f t="shared" ref="R12" si="3">((K12*0.4)+(N12*0.4)+(Q12*0.2))</f>
        <v>5.98</v>
      </c>
      <c r="S12" s="155"/>
      <c r="T12" s="172">
        <v>7.72</v>
      </c>
      <c r="U12" s="156"/>
      <c r="V12" s="157">
        <f t="shared" ref="V12" si="4">T12-U12</f>
        <v>7.72</v>
      </c>
      <c r="W12" s="158"/>
      <c r="X12" s="159">
        <v>8</v>
      </c>
      <c r="Y12" s="159">
        <v>9</v>
      </c>
      <c r="Z12" s="159">
        <v>6.5</v>
      </c>
      <c r="AA12" s="159">
        <v>5.5</v>
      </c>
      <c r="AB12" s="159">
        <v>5.5</v>
      </c>
      <c r="AC12" s="133">
        <f t="shared" ref="AC12" si="5">SUM((X12*0.2),(Y12*0.25),(Z12*0.2),(AA12*0.2),(AB12*0.15))</f>
        <v>7.0750000000000002</v>
      </c>
      <c r="AD12" s="159"/>
      <c r="AE12" s="131">
        <f t="shared" ref="AE12" si="6">AC12-AD12</f>
        <v>7.0750000000000002</v>
      </c>
      <c r="AF12" s="303"/>
      <c r="AG12" s="160">
        <f t="shared" ref="AG12" si="7">R12</f>
        <v>5.98</v>
      </c>
      <c r="AH12" s="160">
        <f t="shared" ref="AH12" si="8">V12</f>
        <v>7.72</v>
      </c>
      <c r="AI12" s="160">
        <f t="shared" ref="AI12" si="9">AE12</f>
        <v>7.0750000000000002</v>
      </c>
      <c r="AJ12" s="352">
        <f>SUM((AG12*0.25)+(AH12*0.5)+(AI12*0.25))</f>
        <v>7.1237500000000002</v>
      </c>
      <c r="AK12" s="173">
        <v>1</v>
      </c>
    </row>
    <row r="13" spans="1:37" x14ac:dyDescent="0.3">
      <c r="A13" s="398">
        <v>12</v>
      </c>
      <c r="B13" s="398" t="s">
        <v>125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55"/>
      <c r="T13" s="17"/>
      <c r="U13" s="17"/>
      <c r="V13" s="17"/>
      <c r="W13" s="54"/>
      <c r="X13" s="53"/>
      <c r="Y13" s="53"/>
      <c r="Z13" s="53"/>
      <c r="AA13" s="53"/>
      <c r="AB13" s="53"/>
      <c r="AC13" s="53"/>
      <c r="AD13" s="53"/>
      <c r="AE13" s="53"/>
      <c r="AF13" s="300"/>
      <c r="AG13" s="101"/>
      <c r="AH13" s="101"/>
      <c r="AI13" s="101"/>
      <c r="AJ13" s="353"/>
      <c r="AK13" s="53"/>
    </row>
    <row r="14" spans="1:37" s="170" customFormat="1" x14ac:dyDescent="0.3">
      <c r="A14" s="399">
        <v>11</v>
      </c>
      <c r="B14" s="399" t="s">
        <v>174</v>
      </c>
      <c r="C14" s="450" t="s">
        <v>263</v>
      </c>
      <c r="D14" s="450" t="s">
        <v>264</v>
      </c>
      <c r="E14" s="450" t="s">
        <v>200</v>
      </c>
      <c r="F14" s="171"/>
      <c r="G14" s="211">
        <v>5.5</v>
      </c>
      <c r="H14" s="211">
        <v>5.5</v>
      </c>
      <c r="I14" s="211">
        <v>5</v>
      </c>
      <c r="J14" s="211">
        <v>5.5</v>
      </c>
      <c r="K14" s="212">
        <f t="shared" ref="K14" si="10">(G14+H14+I14+J14)/4</f>
        <v>5.375</v>
      </c>
      <c r="L14" s="211">
        <v>5</v>
      </c>
      <c r="M14" s="211">
        <v>1</v>
      </c>
      <c r="N14" s="212">
        <f t="shared" ref="N14" si="11">L14-M14</f>
        <v>4</v>
      </c>
      <c r="O14" s="211">
        <v>6.8</v>
      </c>
      <c r="P14" s="211"/>
      <c r="Q14" s="212">
        <f t="shared" ref="Q14" si="12">O14-P14</f>
        <v>6.8</v>
      </c>
      <c r="R14" s="157">
        <f t="shared" ref="R14" si="13">((K14*0.4)+(N14*0.4)+(Q14*0.2))</f>
        <v>5.1100000000000003</v>
      </c>
      <c r="S14" s="155"/>
      <c r="T14" s="172">
        <v>6.77</v>
      </c>
      <c r="U14" s="156"/>
      <c r="V14" s="157">
        <f t="shared" ref="V14" si="14">T14-U14</f>
        <v>6.77</v>
      </c>
      <c r="W14" s="158"/>
      <c r="X14" s="159">
        <v>7</v>
      </c>
      <c r="Y14" s="159">
        <v>7.5</v>
      </c>
      <c r="Z14" s="159">
        <v>6</v>
      </c>
      <c r="AA14" s="159">
        <v>4.5</v>
      </c>
      <c r="AB14" s="159">
        <v>4.5</v>
      </c>
      <c r="AC14" s="133">
        <f t="shared" ref="AC14" si="15">SUM((X14*0.2),(Y14*0.25),(Z14*0.2),(AA14*0.2),(AB14*0.15))</f>
        <v>6.0500000000000007</v>
      </c>
      <c r="AD14" s="159"/>
      <c r="AE14" s="131">
        <f t="shared" ref="AE14" si="16">AC14-AD14</f>
        <v>6.0500000000000007</v>
      </c>
      <c r="AF14" s="303"/>
      <c r="AG14" s="160">
        <f t="shared" ref="AG14" si="17">R14</f>
        <v>5.1100000000000003</v>
      </c>
      <c r="AH14" s="160">
        <f t="shared" ref="AH14" si="18">V14</f>
        <v>6.77</v>
      </c>
      <c r="AI14" s="160">
        <f t="shared" ref="AI14" si="19">AE14</f>
        <v>6.0500000000000007</v>
      </c>
      <c r="AJ14" s="352">
        <f>SUM((AG14*0.25)+(AH14*0.5)+(AI14*0.25))</f>
        <v>6.1749999999999998</v>
      </c>
      <c r="AK14" s="173">
        <v>2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CEBB-CC36-4040-9248-AE35DE63E72E}">
  <sheetPr>
    <pageSetUpPr fitToPage="1"/>
  </sheetPr>
  <dimension ref="A1:AK14"/>
  <sheetViews>
    <sheetView topLeftCell="N1" workbookViewId="0">
      <selection activeCell="AK21" sqref="AK21"/>
    </sheetView>
  </sheetViews>
  <sheetFormatPr defaultRowHeight="14.4" x14ac:dyDescent="0.3"/>
  <cols>
    <col min="1" max="1" width="5.6640625" customWidth="1"/>
    <col min="2" max="2" width="20.88671875" customWidth="1"/>
    <col min="3" max="3" width="27.33203125" customWidth="1"/>
    <col min="4" max="4" width="15.88671875" customWidth="1"/>
    <col min="5" max="5" width="22.109375" customWidth="1"/>
    <col min="6" max="6" width="2.88671875" customWidth="1"/>
    <col min="7" max="7" width="7.5546875" customWidth="1"/>
    <col min="8" max="8" width="10.6640625" customWidth="1"/>
    <col min="9" max="9" width="9.33203125" customWidth="1"/>
    <col min="10" max="10" width="11" customWidth="1"/>
    <col min="19" max="19" width="3.109375" style="4" customWidth="1"/>
    <col min="20" max="22" width="7.6640625" style="4" customWidth="1"/>
    <col min="23" max="23" width="3.33203125" style="4" customWidth="1"/>
    <col min="24" max="31" width="7.6640625" style="4" customWidth="1"/>
    <col min="32" max="32" width="2.88671875" style="4" customWidth="1"/>
    <col min="33" max="33" width="7.44140625" style="98" customWidth="1"/>
    <col min="34" max="35" width="7.6640625" style="98" customWidth="1"/>
    <col min="36" max="36" width="13.44140625" style="4" customWidth="1"/>
    <col min="37" max="37" width="12.44140625" style="4" customWidth="1"/>
  </cols>
  <sheetData>
    <row r="1" spans="1:37" ht="15.6" x14ac:dyDescent="0.3">
      <c r="A1" s="97" t="str">
        <f>'Comp Detail'!A1</f>
        <v>Vaulting NSW State Championships 2024</v>
      </c>
      <c r="B1" s="3"/>
      <c r="C1" s="103"/>
      <c r="D1" s="164" t="s">
        <v>80</v>
      </c>
      <c r="E1" s="59" t="s">
        <v>373</v>
      </c>
      <c r="G1" s="1"/>
      <c r="H1" s="1"/>
      <c r="I1" s="1"/>
      <c r="J1" s="1"/>
      <c r="K1" s="103"/>
      <c r="L1" s="103"/>
      <c r="M1" s="103"/>
      <c r="N1" s="103"/>
      <c r="O1" s="103"/>
      <c r="P1" s="103"/>
      <c r="Q1" s="103"/>
      <c r="R1" s="103"/>
      <c r="AK1" s="46">
        <f ca="1">NOW()</f>
        <v>45455.966401967591</v>
      </c>
    </row>
    <row r="2" spans="1:37" ht="15.6" x14ac:dyDescent="0.3">
      <c r="A2" s="28"/>
      <c r="B2" s="3"/>
      <c r="C2" s="103"/>
      <c r="D2" s="164" t="s">
        <v>81</v>
      </c>
      <c r="E2" s="3" t="s">
        <v>204</v>
      </c>
      <c r="G2" s="1"/>
      <c r="H2" s="1"/>
      <c r="I2" s="1"/>
      <c r="J2" s="1"/>
      <c r="K2" s="103"/>
      <c r="L2" s="103"/>
      <c r="M2" s="103"/>
      <c r="N2" s="103"/>
      <c r="O2" s="103"/>
      <c r="P2" s="103"/>
      <c r="Q2" s="103"/>
      <c r="R2" s="103"/>
      <c r="AK2" s="47">
        <f ca="1">NOW()</f>
        <v>45455.966401967591</v>
      </c>
    </row>
    <row r="3" spans="1:37" ht="15.6" x14ac:dyDescent="0.3">
      <c r="A3" s="595" t="str">
        <f>'Comp Detail'!A3</f>
        <v>7th to 9th June 2024</v>
      </c>
      <c r="B3" s="596"/>
      <c r="C3" s="103"/>
      <c r="D3" s="164" t="s">
        <v>82</v>
      </c>
      <c r="E3" s="457" t="s">
        <v>330</v>
      </c>
    </row>
    <row r="4" spans="1:37" ht="15.6" x14ac:dyDescent="0.3">
      <c r="A4" s="105"/>
      <c r="B4" s="103"/>
      <c r="C4" s="164"/>
      <c r="D4" s="164"/>
      <c r="E4" s="366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37" ht="15.6" x14ac:dyDescent="0.3">
      <c r="A5" s="105" t="s">
        <v>203</v>
      </c>
      <c r="B5" s="165"/>
      <c r="C5" s="103"/>
      <c r="D5" s="103"/>
      <c r="G5" s="165" t="s">
        <v>47</v>
      </c>
      <c r="H5" s="103" t="str">
        <f>E1</f>
        <v>Juan Cardaci</v>
      </c>
      <c r="I5" s="103"/>
      <c r="J5" s="103"/>
      <c r="L5" s="165"/>
      <c r="M5" s="165"/>
      <c r="N5" s="165"/>
      <c r="O5" s="103"/>
      <c r="P5" s="103"/>
      <c r="Q5" s="103"/>
      <c r="R5" s="103"/>
      <c r="S5" s="2"/>
      <c r="T5" s="2" t="s">
        <v>46</v>
      </c>
      <c r="U5" s="4" t="str">
        <f>E2</f>
        <v>Julie Kirpichnikov</v>
      </c>
      <c r="V5" s="2"/>
      <c r="W5" s="2"/>
      <c r="X5" s="2" t="s">
        <v>48</v>
      </c>
      <c r="Y5" s="2"/>
      <c r="Z5" s="4" t="str">
        <f>E3</f>
        <v>Jamie Haste</v>
      </c>
      <c r="AD5" s="2"/>
      <c r="AE5" s="2"/>
      <c r="AJ5" s="2"/>
    </row>
    <row r="6" spans="1:37" ht="15.6" x14ac:dyDescent="0.3">
      <c r="A6" s="105" t="s">
        <v>83</v>
      </c>
      <c r="B6" s="166">
        <v>14</v>
      </c>
      <c r="C6" s="103"/>
      <c r="D6" s="103"/>
      <c r="G6" s="165" t="s">
        <v>26</v>
      </c>
      <c r="H6" s="103"/>
      <c r="I6" s="103"/>
      <c r="J6" s="103"/>
      <c r="L6" s="103"/>
      <c r="M6" s="103"/>
      <c r="N6" s="103"/>
      <c r="O6" s="103"/>
      <c r="P6" s="103"/>
      <c r="Q6" s="103"/>
      <c r="R6" s="103"/>
      <c r="AF6" s="300"/>
    </row>
    <row r="7" spans="1:37" ht="15" customHeight="1" x14ac:dyDescent="0.3">
      <c r="S7" s="30"/>
      <c r="T7" s="48" t="s">
        <v>13</v>
      </c>
      <c r="U7" s="31"/>
      <c r="V7" s="56" t="s">
        <v>54</v>
      </c>
      <c r="W7" s="30"/>
      <c r="X7" s="39" t="s">
        <v>14</v>
      </c>
      <c r="Y7" s="39"/>
      <c r="AE7" s="39" t="s">
        <v>45</v>
      </c>
      <c r="AF7" s="300"/>
      <c r="AG7" s="99"/>
      <c r="AH7" s="99"/>
      <c r="AI7" s="99"/>
      <c r="AJ7" s="39" t="s">
        <v>23</v>
      </c>
    </row>
    <row r="8" spans="1:37" ht="15" customHeight="1" x14ac:dyDescent="0.3">
      <c r="A8" s="103"/>
      <c r="B8" s="103"/>
      <c r="C8" s="103"/>
      <c r="D8" s="103"/>
      <c r="E8" s="103"/>
      <c r="F8" s="103"/>
      <c r="G8" s="165" t="s">
        <v>1</v>
      </c>
      <c r="H8" s="103"/>
      <c r="I8" s="103"/>
      <c r="J8" s="103"/>
      <c r="K8" s="177" t="s">
        <v>1</v>
      </c>
      <c r="L8" s="178"/>
      <c r="M8" s="178"/>
      <c r="N8" s="178" t="s">
        <v>2</v>
      </c>
      <c r="P8" s="178"/>
      <c r="Q8" s="178" t="s">
        <v>3</v>
      </c>
      <c r="R8" s="178" t="s">
        <v>84</v>
      </c>
      <c r="S8" s="52"/>
      <c r="T8" s="12" t="s">
        <v>36</v>
      </c>
      <c r="U8" s="12" t="s">
        <v>58</v>
      </c>
      <c r="V8" s="163" t="s">
        <v>15</v>
      </c>
      <c r="W8" s="342"/>
      <c r="X8" s="31" t="s">
        <v>118</v>
      </c>
      <c r="Y8" s="31" t="s">
        <v>4</v>
      </c>
      <c r="Z8" s="31" t="s">
        <v>5</v>
      </c>
      <c r="AA8" s="31" t="s">
        <v>6</v>
      </c>
      <c r="AB8" s="31" t="s">
        <v>7</v>
      </c>
      <c r="AC8" s="31" t="s">
        <v>33</v>
      </c>
      <c r="AD8" s="30" t="s">
        <v>10</v>
      </c>
      <c r="AE8" s="39" t="s">
        <v>15</v>
      </c>
      <c r="AF8" s="301"/>
      <c r="AJ8" s="39" t="s">
        <v>34</v>
      </c>
      <c r="AK8" s="30" t="s">
        <v>35</v>
      </c>
    </row>
    <row r="9" spans="1:37" ht="15" customHeight="1" x14ac:dyDescent="0.3">
      <c r="A9" s="167" t="s">
        <v>24</v>
      </c>
      <c r="B9" s="167" t="s">
        <v>25</v>
      </c>
      <c r="C9" s="167" t="s">
        <v>26</v>
      </c>
      <c r="D9" s="167" t="s">
        <v>27</v>
      </c>
      <c r="E9" s="167" t="s">
        <v>28</v>
      </c>
      <c r="F9" s="168"/>
      <c r="G9" s="167" t="s">
        <v>85</v>
      </c>
      <c r="H9" s="167" t="s">
        <v>86</v>
      </c>
      <c r="I9" s="167" t="s">
        <v>88</v>
      </c>
      <c r="J9" s="167" t="s">
        <v>89</v>
      </c>
      <c r="K9" s="179" t="s">
        <v>34</v>
      </c>
      <c r="L9" s="161" t="s">
        <v>2</v>
      </c>
      <c r="M9" s="161" t="s">
        <v>91</v>
      </c>
      <c r="N9" s="179" t="s">
        <v>34</v>
      </c>
      <c r="O9" s="180" t="s">
        <v>3</v>
      </c>
      <c r="P9" s="161" t="s">
        <v>91</v>
      </c>
      <c r="Q9" s="179" t="s">
        <v>34</v>
      </c>
      <c r="R9" s="179" t="s">
        <v>34</v>
      </c>
      <c r="S9" s="169"/>
      <c r="T9" s="36"/>
      <c r="U9" s="36"/>
      <c r="V9" s="36"/>
      <c r="W9" s="49"/>
      <c r="X9" s="50"/>
      <c r="Y9" s="50"/>
      <c r="Z9" s="50"/>
      <c r="AA9" s="50"/>
      <c r="AB9" s="50"/>
      <c r="AC9" s="50"/>
      <c r="AD9" s="37"/>
      <c r="AE9" s="37"/>
      <c r="AF9" s="302"/>
      <c r="AG9" s="145" t="s">
        <v>66</v>
      </c>
      <c r="AH9" s="145" t="s">
        <v>67</v>
      </c>
      <c r="AI9" s="145" t="s">
        <v>68</v>
      </c>
      <c r="AJ9" s="51"/>
      <c r="AK9" s="37"/>
    </row>
    <row r="10" spans="1:37" ht="15" customHeight="1" x14ac:dyDescent="0.3">
      <c r="A10" s="41"/>
      <c r="B10" s="41"/>
      <c r="C10" s="41"/>
      <c r="D10" s="41"/>
      <c r="E10" s="41"/>
      <c r="F10" s="189"/>
      <c r="G10" s="41"/>
      <c r="H10" s="41"/>
      <c r="I10" s="41"/>
      <c r="J10" s="41"/>
      <c r="K10" s="213"/>
      <c r="L10" s="181"/>
      <c r="M10" s="181"/>
      <c r="N10" s="213"/>
      <c r="O10" s="120"/>
      <c r="P10" s="181"/>
      <c r="Q10" s="213"/>
      <c r="R10" s="213"/>
      <c r="S10" s="52"/>
      <c r="T10" s="12"/>
      <c r="U10" s="12"/>
      <c r="V10" s="12"/>
      <c r="W10" s="342"/>
      <c r="X10" s="31"/>
      <c r="Y10" s="31"/>
      <c r="Z10" s="31"/>
      <c r="AA10" s="31"/>
      <c r="AB10" s="31"/>
      <c r="AC10" s="31"/>
      <c r="AD10" s="30"/>
      <c r="AE10" s="30"/>
      <c r="AF10" s="301"/>
      <c r="AG10" s="99"/>
      <c r="AH10" s="99"/>
      <c r="AI10" s="99"/>
      <c r="AJ10" s="39"/>
      <c r="AK10" s="30"/>
    </row>
    <row r="11" spans="1:37" s="271" customFormat="1" x14ac:dyDescent="0.3">
      <c r="A11" s="398">
        <v>14</v>
      </c>
      <c r="B11" s="398" t="s">
        <v>295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55"/>
      <c r="T11" s="17"/>
      <c r="U11" s="17"/>
      <c r="V11" s="17"/>
      <c r="W11" s="54"/>
      <c r="X11" s="53"/>
      <c r="Y11" s="53"/>
      <c r="Z11" s="53"/>
      <c r="AA11" s="53"/>
      <c r="AB11" s="53"/>
      <c r="AC11" s="53"/>
      <c r="AD11" s="53"/>
      <c r="AE11" s="53"/>
      <c r="AF11" s="300"/>
      <c r="AG11" s="101"/>
      <c r="AH11" s="101"/>
      <c r="AI11" s="101"/>
      <c r="AJ11" s="353"/>
      <c r="AK11" s="53"/>
    </row>
    <row r="12" spans="1:37" s="345" customFormat="1" x14ac:dyDescent="0.3">
      <c r="A12" s="399">
        <v>9</v>
      </c>
      <c r="B12" s="399" t="s">
        <v>126</v>
      </c>
      <c r="C12" s="450" t="s">
        <v>263</v>
      </c>
      <c r="D12" s="450" t="s">
        <v>264</v>
      </c>
      <c r="E12" s="450" t="s">
        <v>200</v>
      </c>
      <c r="F12" s="171"/>
      <c r="G12" s="211">
        <v>6.5</v>
      </c>
      <c r="H12" s="211">
        <v>6.6</v>
      </c>
      <c r="I12" s="211">
        <v>6.5</v>
      </c>
      <c r="J12" s="211">
        <v>6.4</v>
      </c>
      <c r="K12" s="212">
        <f>(G12+H12+I12+J12)/4</f>
        <v>6.5</v>
      </c>
      <c r="L12" s="211">
        <v>7.4</v>
      </c>
      <c r="M12" s="211"/>
      <c r="N12" s="212">
        <f>L12-M12</f>
        <v>7.4</v>
      </c>
      <c r="O12" s="211">
        <v>7.6</v>
      </c>
      <c r="P12" s="211"/>
      <c r="Q12" s="212">
        <f>O12-P12</f>
        <v>7.6</v>
      </c>
      <c r="R12" s="157">
        <f>((K12*0.4)+(N12*0.4)+(Q12*0.2))</f>
        <v>7.08</v>
      </c>
      <c r="S12" s="155"/>
      <c r="T12" s="172">
        <v>6.5</v>
      </c>
      <c r="U12" s="156"/>
      <c r="V12" s="157">
        <f t="shared" ref="V12" si="0">T12-U12</f>
        <v>6.5</v>
      </c>
      <c r="W12" s="158"/>
      <c r="X12" s="159">
        <v>6</v>
      </c>
      <c r="Y12" s="159">
        <v>7.5</v>
      </c>
      <c r="Z12" s="159">
        <v>7</v>
      </c>
      <c r="AA12" s="159">
        <v>5.8</v>
      </c>
      <c r="AB12" s="159">
        <v>5</v>
      </c>
      <c r="AC12" s="133">
        <f>SUM((X12*0.2),(Y12*0.25),(Z12*0.2),(AA12*0.2),(AB12*0.15))</f>
        <v>6.3850000000000007</v>
      </c>
      <c r="AD12" s="159"/>
      <c r="AE12" s="131">
        <f>AC12-AD12</f>
        <v>6.3850000000000007</v>
      </c>
      <c r="AF12" s="303"/>
      <c r="AG12" s="160">
        <f>R12</f>
        <v>7.08</v>
      </c>
      <c r="AH12" s="160">
        <f>V12</f>
        <v>6.5</v>
      </c>
      <c r="AI12" s="160">
        <f>AE12</f>
        <v>6.3850000000000007</v>
      </c>
      <c r="AJ12" s="352">
        <f>SUM((AG12*0.25)+(AH12*0.5)+(AI12*0.25))</f>
        <v>6.61625</v>
      </c>
      <c r="AK12" s="173">
        <v>1</v>
      </c>
    </row>
    <row r="13" spans="1:37" s="271" customFormat="1" x14ac:dyDescent="0.3">
      <c r="A13" s="398">
        <v>4</v>
      </c>
      <c r="B13" s="398" t="s">
        <v>146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55"/>
      <c r="T13" s="17"/>
      <c r="U13" s="17"/>
      <c r="V13" s="17"/>
      <c r="W13" s="54"/>
      <c r="X13" s="53"/>
      <c r="Y13" s="53"/>
      <c r="Z13" s="53"/>
      <c r="AA13" s="53"/>
      <c r="AB13" s="53"/>
      <c r="AC13" s="53"/>
      <c r="AD13" s="53"/>
      <c r="AE13" s="53"/>
      <c r="AF13" s="300"/>
      <c r="AG13" s="101"/>
      <c r="AH13" s="101"/>
      <c r="AI13" s="101"/>
      <c r="AJ13" s="353"/>
      <c r="AK13" s="53"/>
    </row>
    <row r="14" spans="1:37" s="345" customFormat="1" x14ac:dyDescent="0.3">
      <c r="A14" s="399">
        <v>3</v>
      </c>
      <c r="B14" s="399" t="s">
        <v>148</v>
      </c>
      <c r="C14" s="450" t="s">
        <v>307</v>
      </c>
      <c r="D14" s="450" t="s">
        <v>281</v>
      </c>
      <c r="E14" s="450" t="s">
        <v>220</v>
      </c>
      <c r="F14" s="171"/>
      <c r="G14" s="211"/>
      <c r="H14" s="211"/>
      <c r="I14" s="211"/>
      <c r="J14" s="211"/>
      <c r="K14" s="212">
        <f>(G14+H14+I14+J14)/4</f>
        <v>0</v>
      </c>
      <c r="L14" s="211"/>
      <c r="M14" s="211"/>
      <c r="N14" s="212">
        <f>L14-M14</f>
        <v>0</v>
      </c>
      <c r="O14" s="211"/>
      <c r="P14" s="211"/>
      <c r="Q14" s="212">
        <f>O14-P14</f>
        <v>0</v>
      </c>
      <c r="R14" s="157">
        <f>((K14*0.4)+(N14*0.4)+(Q14*0.2))</f>
        <v>0</v>
      </c>
      <c r="S14" s="155"/>
      <c r="T14" s="172"/>
      <c r="U14" s="156"/>
      <c r="V14" s="157">
        <f t="shared" ref="V14" si="1">T14-U14</f>
        <v>0</v>
      </c>
      <c r="W14" s="158"/>
      <c r="X14" s="159"/>
      <c r="Y14" s="159"/>
      <c r="Z14" s="159"/>
      <c r="AA14" s="159"/>
      <c r="AB14" s="159"/>
      <c r="AC14" s="133">
        <f>SUM((X14*0.2),(Y14*0.25),(Z14*0.2),(AA14*0.2),(AB14*0.15))</f>
        <v>0</v>
      </c>
      <c r="AD14" s="159"/>
      <c r="AE14" s="131">
        <f>AC14-AD14</f>
        <v>0</v>
      </c>
      <c r="AF14" s="303"/>
      <c r="AG14" s="160">
        <f>R14</f>
        <v>0</v>
      </c>
      <c r="AH14" s="160">
        <f>V14</f>
        <v>0</v>
      </c>
      <c r="AI14" s="160">
        <f>AE14</f>
        <v>0</v>
      </c>
      <c r="AJ14" s="592" t="s">
        <v>332</v>
      </c>
      <c r="AK14" s="173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F6C5-BB0E-429E-A5A9-5DC526CB43A2}">
  <sheetPr>
    <pageSetUpPr fitToPage="1"/>
  </sheetPr>
  <dimension ref="A1:CO106"/>
  <sheetViews>
    <sheetView topLeftCell="K1" workbookViewId="0">
      <selection activeCell="R18" sqref="R18"/>
    </sheetView>
  </sheetViews>
  <sheetFormatPr defaultColWidth="8.88671875" defaultRowHeight="13.2" x14ac:dyDescent="0.25"/>
  <cols>
    <col min="1" max="1" width="5.44140625" customWidth="1"/>
    <col min="2" max="2" width="21.33203125" customWidth="1"/>
    <col min="3" max="3" width="21.44140625" customWidth="1"/>
    <col min="4" max="4" width="22.88671875" customWidth="1"/>
    <col min="5" max="5" width="19.5546875" customWidth="1"/>
    <col min="6" max="6" width="14.88671875" customWidth="1"/>
    <col min="7" max="7" width="3.33203125" customWidth="1"/>
    <col min="8" max="8" width="7.5546875" customWidth="1"/>
    <col min="9" max="9" width="10.6640625" customWidth="1"/>
    <col min="10" max="10" width="9.33203125" customWidth="1"/>
    <col min="11" max="13" width="11" customWidth="1"/>
    <col min="25" max="25" width="2.88671875" customWidth="1"/>
    <col min="35" max="35" width="2.88671875" customWidth="1"/>
    <col min="45" max="45" width="2.88671875" customWidth="1"/>
    <col min="55" max="55" width="3.33203125" customWidth="1"/>
    <col min="56" max="56" width="9.88671875" customWidth="1"/>
    <col min="57" max="57" width="10.88671875" customWidth="1"/>
    <col min="58" max="59" width="8" customWidth="1"/>
    <col min="60" max="60" width="3.109375" customWidth="1"/>
    <col min="61" max="61" width="9.88671875" customWidth="1"/>
    <col min="62" max="62" width="10.21875" customWidth="1"/>
    <col min="63" max="66" width="7.6640625" customWidth="1"/>
    <col min="67" max="67" width="3" customWidth="1"/>
    <col min="71" max="71" width="2.88671875" customWidth="1"/>
    <col min="72" max="77" width="7.6640625" customWidth="1"/>
    <col min="78" max="78" width="2.88671875" customWidth="1"/>
    <col min="80" max="80" width="2.88671875" customWidth="1"/>
    <col min="81" max="86" width="7.109375" style="121" customWidth="1"/>
    <col min="88" max="88" width="3" customWidth="1"/>
    <col min="90" max="90" width="3.109375" customWidth="1"/>
    <col min="92" max="92" width="2.6640625" customWidth="1"/>
  </cols>
  <sheetData>
    <row r="1" spans="1:93" s="103" customFormat="1" ht="15.6" x14ac:dyDescent="0.3">
      <c r="A1" s="97" t="str">
        <f>'Comp Detail'!A1</f>
        <v>Vaulting NSW State Championships 2024</v>
      </c>
      <c r="B1" s="3"/>
      <c r="C1" s="102"/>
      <c r="D1" s="1" t="s">
        <v>69</v>
      </c>
      <c r="E1" s="1" t="s">
        <v>329</v>
      </c>
      <c r="F1" s="1"/>
      <c r="G1" s="1"/>
      <c r="H1" s="1"/>
      <c r="I1" s="1"/>
      <c r="J1" s="1"/>
      <c r="K1" s="1"/>
      <c r="L1" s="1"/>
      <c r="M1" s="1"/>
      <c r="BC1" s="1"/>
      <c r="BD1" s="1"/>
      <c r="BE1" s="1"/>
      <c r="BF1" s="1"/>
      <c r="BG1" s="1"/>
      <c r="BH1" s="1"/>
      <c r="BI1" s="1"/>
      <c r="BJ1" s="46">
        <f ca="1">NOW()</f>
        <v>45455.966401967591</v>
      </c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98"/>
      <c r="CD1" s="98"/>
      <c r="CE1" s="98"/>
      <c r="CF1" s="98"/>
      <c r="CG1" s="98"/>
      <c r="CH1" s="98"/>
      <c r="CI1" s="1"/>
      <c r="CJ1" s="1"/>
      <c r="CK1" s="1"/>
      <c r="CL1" s="1"/>
      <c r="CM1" s="1"/>
      <c r="CN1" s="1"/>
      <c r="CO1" s="1"/>
    </row>
    <row r="2" spans="1:93" s="103" customFormat="1" ht="15.6" x14ac:dyDescent="0.3">
      <c r="A2" s="28"/>
      <c r="B2" s="3"/>
      <c r="C2" s="102"/>
      <c r="D2" s="1"/>
      <c r="E2" s="1" t="s">
        <v>205</v>
      </c>
      <c r="F2" s="1"/>
      <c r="G2" s="1"/>
      <c r="H2" s="1"/>
      <c r="I2" s="1"/>
      <c r="J2" s="1"/>
      <c r="K2" s="1"/>
      <c r="L2" s="1"/>
      <c r="M2" s="1"/>
      <c r="BC2" s="1"/>
      <c r="BD2" s="1"/>
      <c r="BE2" s="1"/>
      <c r="BF2" s="1"/>
      <c r="BG2" s="1"/>
      <c r="BH2" s="104"/>
      <c r="BI2" s="1"/>
      <c r="BJ2" s="47">
        <f ca="1">NOW()</f>
        <v>45455.966401967591</v>
      </c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98"/>
      <c r="CD2" s="98"/>
      <c r="CE2" s="98"/>
      <c r="CF2" s="98"/>
      <c r="CG2" s="98"/>
      <c r="CH2" s="98"/>
      <c r="CI2" s="1"/>
      <c r="CJ2" s="1"/>
      <c r="CK2" s="1"/>
      <c r="CL2" s="1"/>
      <c r="CM2" s="1"/>
      <c r="CN2" s="1"/>
      <c r="CO2" s="1"/>
    </row>
    <row r="3" spans="1:93" s="103" customFormat="1" ht="15.6" x14ac:dyDescent="0.3">
      <c r="A3" s="595" t="str">
        <f>'Comp Detail'!A3</f>
        <v>7th to 9th June 2024</v>
      </c>
      <c r="B3" s="596"/>
      <c r="C3" s="102"/>
      <c r="D3" s="1"/>
      <c r="E3" s="59" t="s">
        <v>373</v>
      </c>
      <c r="F3" s="1"/>
      <c r="G3" s="1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 s="1"/>
      <c r="BD3" s="1"/>
      <c r="BE3" s="1"/>
      <c r="BF3" s="1"/>
      <c r="BG3" s="1"/>
      <c r="BH3" s="104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98"/>
      <c r="CD3" s="98"/>
      <c r="CE3" s="98"/>
      <c r="CF3" s="98"/>
      <c r="CG3" s="98"/>
      <c r="CH3" s="98"/>
      <c r="CI3" s="1"/>
      <c r="CJ3" s="1"/>
      <c r="CK3" s="1"/>
      <c r="CL3" s="1"/>
      <c r="CM3" s="1"/>
      <c r="CN3" s="1"/>
      <c r="CO3" s="1"/>
    </row>
    <row r="4" spans="1:93" s="103" customFormat="1" ht="15.6" x14ac:dyDescent="0.3">
      <c r="A4" s="61"/>
      <c r="B4" s="58"/>
      <c r="C4" s="102"/>
      <c r="D4" s="1"/>
      <c r="E4" s="1" t="s">
        <v>318</v>
      </c>
      <c r="F4" s="1"/>
      <c r="G4" s="1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 s="1"/>
      <c r="BD4" s="1"/>
      <c r="BE4" s="1"/>
      <c r="BF4" s="1"/>
      <c r="BG4" s="1"/>
      <c r="BH4" s="104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98"/>
      <c r="CD4" s="98"/>
      <c r="CE4" s="98"/>
      <c r="CF4" s="98"/>
      <c r="CG4" s="98"/>
      <c r="CH4" s="98"/>
      <c r="CI4" s="1"/>
      <c r="CJ4" s="1"/>
      <c r="CK4" s="1"/>
      <c r="CL4" s="1"/>
      <c r="CM4" s="1"/>
      <c r="CN4" s="1"/>
      <c r="CO4" s="1"/>
    </row>
    <row r="5" spans="1:93" s="103" customFormat="1" ht="21" x14ac:dyDescent="0.4">
      <c r="A5" s="97" t="s">
        <v>189</v>
      </c>
      <c r="B5" s="97"/>
      <c r="D5" s="214"/>
      <c r="E5" s="1"/>
      <c r="F5" s="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 s="139"/>
      <c r="BD5" s="96"/>
      <c r="BE5" s="96"/>
      <c r="BF5" s="96"/>
      <c r="BG5" s="96"/>
      <c r="BH5" s="139"/>
      <c r="BI5" s="139"/>
      <c r="BJ5" s="1"/>
    </row>
    <row r="6" spans="1:93" s="103" customFormat="1" ht="15.6" x14ac:dyDescent="0.3">
      <c r="A6" s="97" t="s">
        <v>53</v>
      </c>
      <c r="B6" s="97" t="s">
        <v>292</v>
      </c>
      <c r="C6" s="1"/>
      <c r="D6" s="1"/>
      <c r="E6" s="1"/>
      <c r="F6" s="1"/>
      <c r="H6" s="176" t="s">
        <v>77</v>
      </c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 t="s">
        <v>77</v>
      </c>
      <c r="AA6" s="184"/>
      <c r="AB6" s="184"/>
      <c r="AC6" s="184"/>
      <c r="AD6" s="184"/>
      <c r="AE6" s="184"/>
      <c r="AF6" s="184"/>
      <c r="AG6" s="184"/>
      <c r="AH6" s="184"/>
      <c r="AI6" s="176"/>
      <c r="AJ6" s="176" t="s">
        <v>77</v>
      </c>
      <c r="AK6" s="184"/>
      <c r="AL6" s="184"/>
      <c r="AM6" s="184"/>
      <c r="AN6" s="184"/>
      <c r="AO6" s="184"/>
      <c r="AP6" s="184"/>
      <c r="AQ6" s="184"/>
      <c r="AR6" s="184"/>
      <c r="AS6" s="176"/>
      <c r="AT6" s="176" t="s">
        <v>77</v>
      </c>
      <c r="AU6" s="184"/>
      <c r="AV6" s="184"/>
      <c r="AW6" s="184"/>
      <c r="AX6" s="184"/>
      <c r="AY6" s="184"/>
      <c r="AZ6" s="184"/>
      <c r="BA6" s="184"/>
      <c r="BB6" s="184"/>
      <c r="BC6" s="1"/>
      <c r="BD6" s="104" t="s">
        <v>77</v>
      </c>
      <c r="BE6" s="1"/>
      <c r="BF6" s="1"/>
      <c r="BG6" s="1"/>
      <c r="BH6" s="1"/>
      <c r="BI6" s="1"/>
      <c r="BJ6" s="1"/>
    </row>
    <row r="7" spans="1:93" s="103" customFormat="1" ht="14.4" x14ac:dyDescent="0.3">
      <c r="C7" s="1"/>
      <c r="D7" s="1"/>
      <c r="E7" s="1"/>
      <c r="F7" s="1"/>
      <c r="G7" s="1"/>
      <c r="H7" s="165" t="s">
        <v>47</v>
      </c>
      <c r="I7" s="103" t="str">
        <f>E1</f>
        <v>Emily Arthur</v>
      </c>
      <c r="N7"/>
      <c r="O7"/>
      <c r="P7"/>
      <c r="Q7"/>
      <c r="R7" s="165"/>
      <c r="S7" s="165"/>
      <c r="T7" s="165"/>
      <c r="Z7" s="165" t="s">
        <v>46</v>
      </c>
      <c r="AA7" s="103" t="str">
        <f>E2</f>
        <v>Robyn Bruderer</v>
      </c>
      <c r="AJ7" s="165" t="s">
        <v>48</v>
      </c>
      <c r="AK7" s="103" t="str">
        <f>E3</f>
        <v>Juan Cardaci</v>
      </c>
      <c r="AT7" s="165" t="s">
        <v>101</v>
      </c>
      <c r="AU7" s="103" t="str">
        <f>E4</f>
        <v>Nina Fritzell</v>
      </c>
      <c r="BC7" s="104"/>
      <c r="BD7" s="104"/>
      <c r="BE7" s="104"/>
      <c r="BF7" s="104"/>
      <c r="BG7" s="104"/>
      <c r="BH7" s="1"/>
      <c r="BI7" s="1"/>
      <c r="BJ7" s="1"/>
    </row>
    <row r="8" spans="1:93" s="103" customFormat="1" ht="14.4" x14ac:dyDescent="0.3">
      <c r="C8" s="1"/>
      <c r="D8" s="1"/>
      <c r="E8" s="1"/>
      <c r="F8" s="1"/>
      <c r="G8" s="1"/>
      <c r="H8" s="165" t="s">
        <v>26</v>
      </c>
      <c r="N8"/>
      <c r="O8"/>
      <c r="P8"/>
      <c r="Q8"/>
      <c r="BC8" s="1"/>
      <c r="BD8" s="1"/>
      <c r="BE8" s="1"/>
      <c r="BF8" s="1"/>
      <c r="BG8" s="1"/>
      <c r="BH8" s="1"/>
      <c r="BI8" s="1"/>
      <c r="BJ8" s="1"/>
    </row>
    <row r="9" spans="1:93" s="103" customFormat="1" ht="14.4" x14ac:dyDescent="0.3">
      <c r="A9" s="1"/>
      <c r="B9" s="1"/>
      <c r="C9" s="1"/>
      <c r="D9" s="1"/>
      <c r="E9" s="1"/>
      <c r="F9" s="1"/>
      <c r="G9" s="1"/>
      <c r="H9" s="165" t="s">
        <v>1</v>
      </c>
      <c r="N9" s="177" t="s">
        <v>1</v>
      </c>
      <c r="O9" s="178"/>
      <c r="P9" s="599" t="s">
        <v>209</v>
      </c>
      <c r="Q9" s="600" t="s">
        <v>210</v>
      </c>
      <c r="R9" s="178"/>
      <c r="S9" s="178"/>
      <c r="T9" s="178" t="s">
        <v>2</v>
      </c>
      <c r="U9"/>
      <c r="V9" s="178"/>
      <c r="W9" s="178" t="s">
        <v>3</v>
      </c>
      <c r="X9" s="178" t="s">
        <v>84</v>
      </c>
      <c r="Y9" s="337"/>
      <c r="AI9" s="128"/>
      <c r="AS9" s="128"/>
      <c r="BC9" s="1"/>
      <c r="BD9" s="141" t="s">
        <v>47</v>
      </c>
      <c r="BE9" s="1" t="s">
        <v>46</v>
      </c>
      <c r="BF9" s="1" t="s">
        <v>48</v>
      </c>
      <c r="BG9" s="1" t="s">
        <v>101</v>
      </c>
      <c r="BH9" s="113"/>
      <c r="BI9" s="110" t="s">
        <v>52</v>
      </c>
      <c r="BJ9" s="1"/>
    </row>
    <row r="10" spans="1:93" s="103" customFormat="1" ht="14.4" x14ac:dyDescent="0.3">
      <c r="A10" s="108" t="s">
        <v>24</v>
      </c>
      <c r="B10" s="108" t="s">
        <v>25</v>
      </c>
      <c r="C10" s="108" t="s">
        <v>26</v>
      </c>
      <c r="D10" s="108" t="s">
        <v>27</v>
      </c>
      <c r="E10" s="108" t="s">
        <v>28</v>
      </c>
      <c r="F10" s="108" t="s">
        <v>115</v>
      </c>
      <c r="G10" s="109"/>
      <c r="H10" s="167" t="s">
        <v>85</v>
      </c>
      <c r="I10" s="167" t="s">
        <v>86</v>
      </c>
      <c r="J10" s="167" t="s">
        <v>87</v>
      </c>
      <c r="K10" s="167" t="s">
        <v>88</v>
      </c>
      <c r="L10" s="167" t="s">
        <v>89</v>
      </c>
      <c r="M10" s="167" t="s">
        <v>90</v>
      </c>
      <c r="N10" s="179" t="s">
        <v>34</v>
      </c>
      <c r="O10" s="161" t="s">
        <v>208</v>
      </c>
      <c r="P10" s="599"/>
      <c r="Q10" s="599"/>
      <c r="R10" s="161" t="s">
        <v>2</v>
      </c>
      <c r="S10" s="161" t="s">
        <v>91</v>
      </c>
      <c r="T10" s="179" t="s">
        <v>34</v>
      </c>
      <c r="U10" s="180" t="s">
        <v>3</v>
      </c>
      <c r="V10" s="161" t="s">
        <v>91</v>
      </c>
      <c r="W10" s="179" t="s">
        <v>34</v>
      </c>
      <c r="X10" s="179" t="s">
        <v>34</v>
      </c>
      <c r="Y10" s="337"/>
      <c r="Z10" s="130" t="s">
        <v>29</v>
      </c>
      <c r="AA10" s="130" t="s">
        <v>30</v>
      </c>
      <c r="AB10" s="130" t="s">
        <v>42</v>
      </c>
      <c r="AC10" s="130" t="s">
        <v>39</v>
      </c>
      <c r="AD10" s="130" t="s">
        <v>98</v>
      </c>
      <c r="AE10" s="130" t="s">
        <v>43</v>
      </c>
      <c r="AF10" s="130" t="s">
        <v>99</v>
      </c>
      <c r="AG10" s="130" t="s">
        <v>49</v>
      </c>
      <c r="AH10" s="130"/>
      <c r="AI10" s="337"/>
      <c r="AJ10" s="130" t="s">
        <v>29</v>
      </c>
      <c r="AK10" s="130" t="s">
        <v>30</v>
      </c>
      <c r="AL10" s="130" t="s">
        <v>42</v>
      </c>
      <c r="AM10" s="130" t="s">
        <v>39</v>
      </c>
      <c r="AN10" s="130" t="s">
        <v>98</v>
      </c>
      <c r="AO10" s="130" t="s">
        <v>43</v>
      </c>
      <c r="AP10" s="130" t="s">
        <v>99</v>
      </c>
      <c r="AQ10" s="130" t="s">
        <v>49</v>
      </c>
      <c r="AR10" s="130"/>
      <c r="AS10" s="337"/>
      <c r="AT10" s="130" t="s">
        <v>29</v>
      </c>
      <c r="AU10" s="130" t="s">
        <v>30</v>
      </c>
      <c r="AV10" s="130" t="s">
        <v>42</v>
      </c>
      <c r="AW10" s="130" t="s">
        <v>39</v>
      </c>
      <c r="AX10" s="130" t="s">
        <v>98</v>
      </c>
      <c r="AY10" s="130" t="s">
        <v>43</v>
      </c>
      <c r="AZ10" s="130" t="s">
        <v>99</v>
      </c>
      <c r="BA10" s="130" t="s">
        <v>49</v>
      </c>
      <c r="BB10" s="130"/>
      <c r="BC10" s="122"/>
      <c r="BD10" s="142"/>
      <c r="BE10" s="108"/>
      <c r="BF10" s="108"/>
      <c r="BG10" s="108"/>
      <c r="BH10" s="113"/>
      <c r="BI10" s="112" t="s">
        <v>32</v>
      </c>
      <c r="BJ10" s="110" t="s">
        <v>35</v>
      </c>
    </row>
    <row r="11" spans="1:93" s="103" customFormat="1" ht="14.4" x14ac:dyDescent="0.3">
      <c r="A11" s="1"/>
      <c r="B11" s="1"/>
      <c r="C11" s="1"/>
      <c r="D11" s="1"/>
      <c r="E11" s="1"/>
      <c r="F11" s="1"/>
      <c r="G11" s="111"/>
      <c r="H11" s="41"/>
      <c r="I11" s="41"/>
      <c r="J11" s="41"/>
      <c r="K11" s="41"/>
      <c r="L11" s="41"/>
      <c r="M11" s="4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337"/>
      <c r="Z11" s="128"/>
      <c r="AA11" s="128"/>
      <c r="AB11" s="128"/>
      <c r="AC11" s="128"/>
      <c r="AD11" s="128"/>
      <c r="AE11" s="128"/>
      <c r="AF11" s="128"/>
      <c r="AG11" s="128"/>
      <c r="AH11" s="128"/>
      <c r="AI11" s="337"/>
      <c r="AJ11" s="128"/>
      <c r="AK11" s="128"/>
      <c r="AL11" s="128"/>
      <c r="AM11" s="128"/>
      <c r="AN11" s="128"/>
      <c r="AO11" s="128"/>
      <c r="AP11" s="128"/>
      <c r="AQ11" s="128"/>
      <c r="AR11" s="128"/>
      <c r="AS11" s="337"/>
      <c r="AT11" s="128"/>
      <c r="AU11" s="128"/>
      <c r="AV11" s="128"/>
      <c r="AW11" s="128"/>
      <c r="AX11" s="128"/>
      <c r="AY11" s="128"/>
      <c r="AZ11" s="128"/>
      <c r="BA11" s="128"/>
      <c r="BB11" s="128"/>
      <c r="BC11" s="123"/>
      <c r="BD11" s="141"/>
      <c r="BE11" s="1"/>
      <c r="BF11" s="1"/>
      <c r="BG11" s="1"/>
      <c r="BH11" s="124"/>
      <c r="BI11" s="112"/>
      <c r="BJ11" s="1"/>
    </row>
    <row r="12" spans="1:93" s="103" customFormat="1" ht="14.4" x14ac:dyDescent="0.3">
      <c r="A12" s="120">
        <v>1</v>
      </c>
      <c r="B12" s="398" t="s">
        <v>131</v>
      </c>
      <c r="C12" s="43"/>
      <c r="D12" s="43"/>
      <c r="E12" s="43"/>
      <c r="F12" s="43"/>
      <c r="G12" s="111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338"/>
      <c r="Z12" s="186">
        <v>6</v>
      </c>
      <c r="AA12" s="186">
        <v>6.5</v>
      </c>
      <c r="AB12" s="186">
        <v>5</v>
      </c>
      <c r="AC12" s="186">
        <v>6</v>
      </c>
      <c r="AD12" s="186">
        <v>5</v>
      </c>
      <c r="AE12" s="186">
        <v>5</v>
      </c>
      <c r="AF12" s="186">
        <v>6</v>
      </c>
      <c r="AG12" s="335">
        <f>SUM(Z12:AF12)</f>
        <v>39.5</v>
      </c>
      <c r="AH12" s="127"/>
      <c r="AI12" s="338"/>
      <c r="AJ12" s="186">
        <v>4.2</v>
      </c>
      <c r="AK12" s="186">
        <v>8</v>
      </c>
      <c r="AL12" s="186">
        <v>5.6</v>
      </c>
      <c r="AM12" s="186">
        <v>6.7</v>
      </c>
      <c r="AN12" s="186">
        <v>6.5</v>
      </c>
      <c r="AO12" s="186">
        <v>4.5</v>
      </c>
      <c r="AP12" s="186">
        <v>6.4</v>
      </c>
      <c r="AQ12" s="335">
        <f>SUM(AJ12:AP12)</f>
        <v>41.9</v>
      </c>
      <c r="AR12" s="127"/>
      <c r="AS12" s="338"/>
      <c r="AT12" s="186">
        <v>4.5</v>
      </c>
      <c r="AU12" s="186">
        <v>6</v>
      </c>
      <c r="AV12" s="186">
        <v>6</v>
      </c>
      <c r="AW12" s="186">
        <v>5.5</v>
      </c>
      <c r="AX12" s="186">
        <v>6</v>
      </c>
      <c r="AY12" s="186">
        <v>5</v>
      </c>
      <c r="AZ12" s="186">
        <v>5.5</v>
      </c>
      <c r="BA12" s="335">
        <f>SUM(AT12:AZ12)</f>
        <v>38.5</v>
      </c>
      <c r="BB12" s="127"/>
      <c r="BC12" s="123"/>
      <c r="BD12" s="144"/>
      <c r="BE12" s="55"/>
      <c r="BF12" s="55"/>
      <c r="BG12" s="55"/>
      <c r="BH12" s="117"/>
      <c r="BI12" s="116"/>
      <c r="BJ12" s="127"/>
    </row>
    <row r="13" spans="1:93" s="103" customFormat="1" ht="14.4" x14ac:dyDescent="0.3">
      <c r="A13" s="120">
        <v>2</v>
      </c>
      <c r="B13" s="398" t="s">
        <v>130</v>
      </c>
      <c r="C13" s="43"/>
      <c r="D13" s="43"/>
      <c r="E13" s="43"/>
      <c r="F13" s="43"/>
      <c r="G13" s="111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337"/>
      <c r="Z13" s="186">
        <v>6.2</v>
      </c>
      <c r="AA13" s="186">
        <v>6.5</v>
      </c>
      <c r="AB13" s="186">
        <v>6.5</v>
      </c>
      <c r="AC13" s="186">
        <v>6</v>
      </c>
      <c r="AD13" s="186">
        <v>4.8</v>
      </c>
      <c r="AE13" s="186">
        <v>4.8</v>
      </c>
      <c r="AF13" s="186">
        <v>5.8</v>
      </c>
      <c r="AG13" s="335">
        <f>SUM(Z13:AF13)</f>
        <v>40.599999999999994</v>
      </c>
      <c r="AH13" s="127"/>
      <c r="AI13" s="337"/>
      <c r="AJ13" s="186">
        <v>3.9</v>
      </c>
      <c r="AK13" s="186">
        <v>6.7</v>
      </c>
      <c r="AL13" s="186">
        <v>5.8</v>
      </c>
      <c r="AM13" s="186">
        <v>6.6</v>
      </c>
      <c r="AN13" s="186">
        <v>3.6</v>
      </c>
      <c r="AO13" s="186">
        <v>4.5</v>
      </c>
      <c r="AP13" s="186">
        <v>5.9</v>
      </c>
      <c r="AQ13" s="335">
        <f>SUM(AJ13:AP13)</f>
        <v>37</v>
      </c>
      <c r="AR13" s="127"/>
      <c r="AS13" s="337"/>
      <c r="AT13" s="186">
        <v>5.5</v>
      </c>
      <c r="AU13" s="186">
        <v>6.5</v>
      </c>
      <c r="AV13" s="186">
        <v>6</v>
      </c>
      <c r="AW13" s="186">
        <v>5.5</v>
      </c>
      <c r="AX13" s="186">
        <v>5.8</v>
      </c>
      <c r="AY13" s="186">
        <v>5.8</v>
      </c>
      <c r="AZ13" s="186">
        <v>6</v>
      </c>
      <c r="BA13" s="335">
        <f>SUM(AT13:AZ13)</f>
        <v>41.1</v>
      </c>
      <c r="BB13" s="127"/>
      <c r="BC13" s="123"/>
      <c r="BD13" s="144"/>
      <c r="BE13" s="55"/>
      <c r="BF13" s="55"/>
      <c r="BG13" s="55"/>
      <c r="BH13" s="111"/>
      <c r="BI13" s="127"/>
      <c r="BJ13" s="127"/>
    </row>
    <row r="14" spans="1:93" s="103" customFormat="1" ht="14.4" x14ac:dyDescent="0.3">
      <c r="A14" s="120">
        <v>3</v>
      </c>
      <c r="B14" s="398" t="s">
        <v>216</v>
      </c>
      <c r="C14" s="43"/>
      <c r="D14" s="43"/>
      <c r="E14" s="43"/>
      <c r="F14" s="43"/>
      <c r="G14" s="111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337"/>
      <c r="Z14" s="186">
        <v>5</v>
      </c>
      <c r="AA14" s="186">
        <v>6</v>
      </c>
      <c r="AB14" s="186">
        <v>6</v>
      </c>
      <c r="AC14" s="186">
        <v>5.2</v>
      </c>
      <c r="AD14" s="186">
        <v>5</v>
      </c>
      <c r="AE14" s="186">
        <v>6.2</v>
      </c>
      <c r="AF14" s="186">
        <v>6</v>
      </c>
      <c r="AG14" s="335">
        <f t="shared" ref="AG14:AG17" si="0">SUM(Z14:AF14)</f>
        <v>39.4</v>
      </c>
      <c r="AH14" s="127"/>
      <c r="AI14" s="337"/>
      <c r="AJ14" s="186">
        <v>4.2</v>
      </c>
      <c r="AK14" s="186">
        <v>6</v>
      </c>
      <c r="AL14" s="186">
        <v>7.4</v>
      </c>
      <c r="AM14" s="186">
        <v>7.2</v>
      </c>
      <c r="AN14" s="186">
        <v>4.4000000000000004</v>
      </c>
      <c r="AO14" s="186">
        <v>4.4000000000000004</v>
      </c>
      <c r="AP14" s="186">
        <v>6.8</v>
      </c>
      <c r="AQ14" s="335">
        <f t="shared" ref="AQ14:AQ17" si="1">SUM(AJ14:AP14)</f>
        <v>40.4</v>
      </c>
      <c r="AR14" s="127"/>
      <c r="AS14" s="337"/>
      <c r="AT14" s="186">
        <v>5</v>
      </c>
      <c r="AU14" s="186">
        <v>6</v>
      </c>
      <c r="AV14" s="186">
        <v>7.5</v>
      </c>
      <c r="AW14" s="186">
        <v>7</v>
      </c>
      <c r="AX14" s="186">
        <v>6</v>
      </c>
      <c r="AY14" s="186">
        <v>5.5</v>
      </c>
      <c r="AZ14" s="186">
        <v>6.2</v>
      </c>
      <c r="BA14" s="335">
        <f t="shared" ref="BA14:BA17" si="2">SUM(AT14:AZ14)</f>
        <v>43.2</v>
      </c>
      <c r="BB14" s="127"/>
      <c r="BC14" s="123"/>
      <c r="BD14" s="144"/>
      <c r="BE14" s="55"/>
      <c r="BF14" s="55"/>
      <c r="BG14" s="55"/>
      <c r="BH14" s="111"/>
      <c r="BI14" s="127"/>
      <c r="BJ14" s="127"/>
    </row>
    <row r="15" spans="1:93" s="103" customFormat="1" ht="14.4" x14ac:dyDescent="0.3">
      <c r="A15" s="120">
        <v>4</v>
      </c>
      <c r="B15" s="398" t="s">
        <v>187</v>
      </c>
      <c r="C15" s="43"/>
      <c r="D15" s="43"/>
      <c r="E15" s="43"/>
      <c r="F15" s="43"/>
      <c r="G15" s="111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37"/>
      <c r="Z15" s="186">
        <v>5</v>
      </c>
      <c r="AA15" s="186">
        <v>5.8</v>
      </c>
      <c r="AB15" s="186">
        <v>5.8</v>
      </c>
      <c r="AC15" s="186">
        <v>5</v>
      </c>
      <c r="AD15" s="186">
        <v>5</v>
      </c>
      <c r="AE15" s="186">
        <v>5</v>
      </c>
      <c r="AF15" s="186">
        <v>5.2</v>
      </c>
      <c r="AG15" s="335">
        <f t="shared" si="0"/>
        <v>36.800000000000004</v>
      </c>
      <c r="AH15" s="127"/>
      <c r="AI15" s="337"/>
      <c r="AJ15" s="186">
        <v>4.2</v>
      </c>
      <c r="AK15" s="186">
        <v>6.4</v>
      </c>
      <c r="AL15" s="186">
        <v>6.9</v>
      </c>
      <c r="AM15" s="186">
        <v>7.7</v>
      </c>
      <c r="AN15" s="186">
        <v>4</v>
      </c>
      <c r="AO15" s="186">
        <v>4</v>
      </c>
      <c r="AP15" s="186">
        <v>6.4</v>
      </c>
      <c r="AQ15" s="335">
        <f t="shared" si="1"/>
        <v>39.6</v>
      </c>
      <c r="AR15" s="127"/>
      <c r="AS15" s="337"/>
      <c r="AT15" s="186">
        <v>5</v>
      </c>
      <c r="AU15" s="186">
        <v>6</v>
      </c>
      <c r="AV15" s="186">
        <v>6</v>
      </c>
      <c r="AW15" s="186">
        <v>7</v>
      </c>
      <c r="AX15" s="186">
        <v>6.5</v>
      </c>
      <c r="AY15" s="186">
        <v>5</v>
      </c>
      <c r="AZ15" s="186">
        <v>5.5</v>
      </c>
      <c r="BA15" s="335">
        <f t="shared" si="2"/>
        <v>41</v>
      </c>
      <c r="BB15" s="127"/>
      <c r="BC15" s="123"/>
      <c r="BD15" s="144"/>
      <c r="BE15" s="55"/>
      <c r="BF15" s="55"/>
      <c r="BG15" s="55"/>
      <c r="BH15" s="111"/>
      <c r="BI15" s="127"/>
      <c r="BJ15" s="127"/>
    </row>
    <row r="16" spans="1:93" s="103" customFormat="1" ht="14.4" x14ac:dyDescent="0.3">
      <c r="A16" s="120">
        <v>5</v>
      </c>
      <c r="B16" s="398" t="s">
        <v>214</v>
      </c>
      <c r="C16" s="43"/>
      <c r="D16" s="43"/>
      <c r="E16" s="43"/>
      <c r="F16" s="43"/>
      <c r="G16" s="111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37"/>
      <c r="Z16" s="186">
        <v>4.8</v>
      </c>
      <c r="AA16" s="186">
        <v>6</v>
      </c>
      <c r="AB16" s="186">
        <v>4</v>
      </c>
      <c r="AC16" s="186">
        <v>4</v>
      </c>
      <c r="AD16" s="186">
        <v>4</v>
      </c>
      <c r="AE16" s="186">
        <v>4.2</v>
      </c>
      <c r="AF16" s="186">
        <v>5</v>
      </c>
      <c r="AG16" s="335">
        <f t="shared" si="0"/>
        <v>32</v>
      </c>
      <c r="AH16" s="127"/>
      <c r="AI16" s="337"/>
      <c r="AJ16" s="186">
        <v>3.9</v>
      </c>
      <c r="AK16" s="186">
        <v>6.2</v>
      </c>
      <c r="AL16" s="186">
        <v>3.9</v>
      </c>
      <c r="AM16" s="186">
        <v>4.5999999999999996</v>
      </c>
      <c r="AN16" s="186">
        <v>3.5</v>
      </c>
      <c r="AO16" s="186">
        <v>4.4000000000000004</v>
      </c>
      <c r="AP16" s="186">
        <v>5</v>
      </c>
      <c r="AQ16" s="335">
        <f t="shared" si="1"/>
        <v>31.5</v>
      </c>
      <c r="AR16" s="127"/>
      <c r="AS16" s="337"/>
      <c r="AT16" s="186">
        <v>4.5</v>
      </c>
      <c r="AU16" s="186">
        <v>5.5</v>
      </c>
      <c r="AV16" s="186">
        <v>5</v>
      </c>
      <c r="AW16" s="186">
        <v>5</v>
      </c>
      <c r="AX16" s="186">
        <v>5.5</v>
      </c>
      <c r="AY16" s="186">
        <v>4</v>
      </c>
      <c r="AZ16" s="186">
        <v>4.2</v>
      </c>
      <c r="BA16" s="335">
        <f t="shared" si="2"/>
        <v>33.700000000000003</v>
      </c>
      <c r="BB16" s="127"/>
      <c r="BC16" s="123"/>
      <c r="BD16" s="144"/>
      <c r="BE16" s="55"/>
      <c r="BF16" s="55"/>
      <c r="BG16" s="55"/>
      <c r="BH16" s="111"/>
      <c r="BI16" s="127"/>
      <c r="BJ16" s="127"/>
    </row>
    <row r="17" spans="1:93" s="103" customFormat="1" ht="14.4" x14ac:dyDescent="0.3">
      <c r="A17" s="120">
        <v>6</v>
      </c>
      <c r="B17" s="398" t="s">
        <v>165</v>
      </c>
      <c r="C17" s="43"/>
      <c r="D17" s="43"/>
      <c r="E17" s="43"/>
      <c r="F17" s="43"/>
      <c r="G17" s="111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37"/>
      <c r="Z17" s="186">
        <v>4.9000000000000004</v>
      </c>
      <c r="AA17" s="186">
        <v>6</v>
      </c>
      <c r="AB17" s="186">
        <v>5.8</v>
      </c>
      <c r="AC17" s="186">
        <v>6.8</v>
      </c>
      <c r="AD17" s="186">
        <v>5.8</v>
      </c>
      <c r="AE17" s="186">
        <v>6</v>
      </c>
      <c r="AF17" s="186">
        <v>5.4</v>
      </c>
      <c r="AG17" s="335">
        <f t="shared" si="0"/>
        <v>40.699999999999996</v>
      </c>
      <c r="AH17" s="127"/>
      <c r="AI17" s="337"/>
      <c r="AJ17" s="186">
        <v>3.9</v>
      </c>
      <c r="AK17" s="186">
        <v>7.8</v>
      </c>
      <c r="AL17" s="186">
        <v>7.4</v>
      </c>
      <c r="AM17" s="186">
        <v>8</v>
      </c>
      <c r="AN17" s="186">
        <v>6.6</v>
      </c>
      <c r="AO17" s="186">
        <v>4</v>
      </c>
      <c r="AP17" s="186">
        <v>6.8</v>
      </c>
      <c r="AQ17" s="335">
        <f t="shared" si="1"/>
        <v>44.5</v>
      </c>
      <c r="AR17" s="127"/>
      <c r="AS17" s="337"/>
      <c r="AT17" s="186">
        <v>4.8</v>
      </c>
      <c r="AU17" s="186">
        <v>6</v>
      </c>
      <c r="AV17" s="186">
        <v>5.2</v>
      </c>
      <c r="AW17" s="186">
        <v>7.8</v>
      </c>
      <c r="AX17" s="186">
        <v>6.8</v>
      </c>
      <c r="AY17" s="186">
        <v>5.5</v>
      </c>
      <c r="AZ17" s="186">
        <v>6.5</v>
      </c>
      <c r="BA17" s="335">
        <f t="shared" si="2"/>
        <v>42.6</v>
      </c>
      <c r="BB17" s="127"/>
      <c r="BC17" s="123"/>
      <c r="BD17" s="144"/>
      <c r="BE17" s="55"/>
      <c r="BF17" s="55"/>
      <c r="BG17" s="55"/>
      <c r="BH17" s="111"/>
      <c r="BI17" s="127"/>
      <c r="BJ17" s="127"/>
    </row>
    <row r="18" spans="1:93" s="103" customFormat="1" ht="14.4" x14ac:dyDescent="0.3">
      <c r="A18" s="341"/>
      <c r="B18" s="350"/>
      <c r="C18" s="450" t="s">
        <v>291</v>
      </c>
      <c r="D18" s="450" t="s">
        <v>270</v>
      </c>
      <c r="E18" s="450" t="s">
        <v>132</v>
      </c>
      <c r="F18" s="451" t="s">
        <v>132</v>
      </c>
      <c r="G18" s="134"/>
      <c r="H18" s="211">
        <v>5.8</v>
      </c>
      <c r="I18" s="211">
        <v>6.3</v>
      </c>
      <c r="J18" s="211">
        <v>7</v>
      </c>
      <c r="K18" s="211">
        <v>4</v>
      </c>
      <c r="L18" s="211">
        <v>7</v>
      </c>
      <c r="M18" s="211">
        <v>5</v>
      </c>
      <c r="N18" s="212">
        <f>SUM(H18:M18)/6</f>
        <v>5.8500000000000005</v>
      </c>
      <c r="O18" s="372">
        <v>7</v>
      </c>
      <c r="P18" s="372">
        <v>6</v>
      </c>
      <c r="Q18" s="372">
        <v>7.5</v>
      </c>
      <c r="R18" s="212">
        <f>(O18*0.5)+(P18*0.25)+(Q18*0.25)</f>
        <v>6.875</v>
      </c>
      <c r="S18" s="211"/>
      <c r="T18" s="212">
        <f>R18-S18</f>
        <v>6.875</v>
      </c>
      <c r="U18" s="211">
        <v>8</v>
      </c>
      <c r="V18" s="211"/>
      <c r="W18" s="212">
        <f>U18-V18</f>
        <v>8</v>
      </c>
      <c r="X18" s="157">
        <f>SUM((N18*0.4),(T18*0.4),(W18*0.2))</f>
        <v>6.6899999999999995</v>
      </c>
      <c r="Y18" s="337"/>
      <c r="Z18" s="43"/>
      <c r="AA18" s="43"/>
      <c r="AB18" s="43"/>
      <c r="AC18" s="43"/>
      <c r="AD18" s="43"/>
      <c r="AE18" s="43"/>
      <c r="AF18" s="43"/>
      <c r="AG18" s="336">
        <f>SUM(AG12:AG17)</f>
        <v>229</v>
      </c>
      <c r="AH18" s="336">
        <f>(AG18/7)/6</f>
        <v>5.4523809523809526</v>
      </c>
      <c r="AI18" s="337"/>
      <c r="AJ18" s="43"/>
      <c r="AK18" s="43"/>
      <c r="AL18" s="43"/>
      <c r="AM18" s="43"/>
      <c r="AN18" s="43"/>
      <c r="AO18" s="43"/>
      <c r="AP18" s="43"/>
      <c r="AQ18" s="336">
        <f>SUM(AQ12:AQ17)</f>
        <v>234.9</v>
      </c>
      <c r="AR18" s="336">
        <f>(AQ18/7)/6</f>
        <v>5.5928571428571425</v>
      </c>
      <c r="AS18" s="337"/>
      <c r="AT18" s="43"/>
      <c r="AU18" s="43"/>
      <c r="AV18" s="43"/>
      <c r="AW18" s="43"/>
      <c r="AX18" s="43"/>
      <c r="AY18" s="43"/>
      <c r="AZ18" s="43"/>
      <c r="BA18" s="336">
        <f>SUM(BA12:BA17)</f>
        <v>240.1</v>
      </c>
      <c r="BB18" s="336">
        <f>(BA18/7)/6</f>
        <v>5.7166666666666659</v>
      </c>
      <c r="BC18" s="126"/>
      <c r="BD18" s="143">
        <f>X18</f>
        <v>6.6899999999999995</v>
      </c>
      <c r="BE18" s="140">
        <f>AH18</f>
        <v>5.4523809523809526</v>
      </c>
      <c r="BF18" s="140">
        <f>AR18</f>
        <v>5.5928571428571425</v>
      </c>
      <c r="BG18" s="140">
        <f>BB18</f>
        <v>5.7166666666666659</v>
      </c>
      <c r="BH18" s="118"/>
      <c r="BI18" s="133">
        <f>SUM((BD18*0.25)+(BE18*0.25)+(BF18*0.25)+(BG18*0.25))</f>
        <v>5.8629761904761901</v>
      </c>
      <c r="BJ18" s="520">
        <v>1</v>
      </c>
    </row>
    <row r="19" spans="1:93" s="504" customFormat="1" ht="14.4" x14ac:dyDescent="0.3">
      <c r="A19" s="492">
        <v>1</v>
      </c>
      <c r="B19" s="463" t="s">
        <v>134</v>
      </c>
      <c r="C19" s="493"/>
      <c r="D19" s="493"/>
      <c r="E19" s="493" t="s">
        <v>140</v>
      </c>
      <c r="F19" s="493"/>
      <c r="G19" s="494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5"/>
      <c r="Z19" s="496"/>
      <c r="AA19" s="496"/>
      <c r="AB19" s="496"/>
      <c r="AC19" s="496"/>
      <c r="AD19" s="496"/>
      <c r="AE19" s="496"/>
      <c r="AF19" s="496"/>
      <c r="AG19" s="497">
        <f>SUM(Z19:AF19)</f>
        <v>0</v>
      </c>
      <c r="AH19" s="498"/>
      <c r="AI19" s="495"/>
      <c r="AJ19" s="496"/>
      <c r="AK19" s="496"/>
      <c r="AL19" s="496"/>
      <c r="AM19" s="496"/>
      <c r="AN19" s="496"/>
      <c r="AO19" s="496"/>
      <c r="AP19" s="496"/>
      <c r="AQ19" s="497">
        <f>SUM(AJ19:AP19)</f>
        <v>0</v>
      </c>
      <c r="AR19" s="498"/>
      <c r="AS19" s="495"/>
      <c r="AT19" s="496"/>
      <c r="AU19" s="496"/>
      <c r="AV19" s="496"/>
      <c r="AW19" s="496"/>
      <c r="AX19" s="496"/>
      <c r="AY19" s="496"/>
      <c r="AZ19" s="496"/>
      <c r="BA19" s="497">
        <f>SUM(AT19:AZ19)</f>
        <v>0</v>
      </c>
      <c r="BB19" s="498"/>
      <c r="BC19" s="499"/>
      <c r="BD19" s="500"/>
      <c r="BE19" s="501"/>
      <c r="BF19" s="501"/>
      <c r="BG19" s="501"/>
      <c r="BH19" s="502"/>
      <c r="BI19" s="503"/>
      <c r="BJ19" s="498"/>
    </row>
    <row r="20" spans="1:93" s="504" customFormat="1" ht="14.4" x14ac:dyDescent="0.3">
      <c r="A20" s="492">
        <v>2</v>
      </c>
      <c r="B20" s="463" t="s">
        <v>248</v>
      </c>
      <c r="C20" s="493"/>
      <c r="D20" s="493"/>
      <c r="E20" s="493" t="s">
        <v>114</v>
      </c>
      <c r="F20" s="493"/>
      <c r="G20" s="494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505"/>
      <c r="Z20" s="496"/>
      <c r="AA20" s="496"/>
      <c r="AB20" s="496"/>
      <c r="AC20" s="496"/>
      <c r="AD20" s="496"/>
      <c r="AE20" s="496"/>
      <c r="AF20" s="496"/>
      <c r="AG20" s="497">
        <f>SUM(Z20:AF20)</f>
        <v>0</v>
      </c>
      <c r="AH20" s="498"/>
      <c r="AI20" s="505"/>
      <c r="AJ20" s="496"/>
      <c r="AK20" s="496"/>
      <c r="AL20" s="496"/>
      <c r="AM20" s="496"/>
      <c r="AN20" s="496"/>
      <c r="AO20" s="496"/>
      <c r="AP20" s="496"/>
      <c r="AQ20" s="497">
        <f>SUM(AJ20:AP20)</f>
        <v>0</v>
      </c>
      <c r="AR20" s="498"/>
      <c r="AS20" s="505"/>
      <c r="AT20" s="496"/>
      <c r="AU20" s="496"/>
      <c r="AV20" s="496"/>
      <c r="AW20" s="496"/>
      <c r="AX20" s="496"/>
      <c r="AY20" s="496"/>
      <c r="AZ20" s="496"/>
      <c r="BA20" s="497">
        <f>SUM(AT20:AZ20)</f>
        <v>0</v>
      </c>
      <c r="BB20" s="498"/>
      <c r="BC20" s="499"/>
      <c r="BD20" s="500"/>
      <c r="BE20" s="501"/>
      <c r="BF20" s="501"/>
      <c r="BG20" s="501"/>
      <c r="BH20" s="494"/>
      <c r="BI20" s="498"/>
      <c r="BJ20" s="498"/>
    </row>
    <row r="21" spans="1:93" s="504" customFormat="1" ht="14.4" x14ac:dyDescent="0.3">
      <c r="A21" s="492">
        <v>3</v>
      </c>
      <c r="B21" s="463" t="s">
        <v>133</v>
      </c>
      <c r="C21" s="493"/>
      <c r="D21" s="493"/>
      <c r="E21" s="493" t="s">
        <v>140</v>
      </c>
      <c r="F21" s="493"/>
      <c r="G21" s="494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505"/>
      <c r="Z21" s="496"/>
      <c r="AA21" s="496"/>
      <c r="AB21" s="496"/>
      <c r="AC21" s="496"/>
      <c r="AD21" s="496"/>
      <c r="AE21" s="496"/>
      <c r="AF21" s="496"/>
      <c r="AG21" s="497">
        <f t="shared" ref="AG21:AG24" si="3">SUM(Z21:AF21)</f>
        <v>0</v>
      </c>
      <c r="AH21" s="498"/>
      <c r="AI21" s="505"/>
      <c r="AJ21" s="496"/>
      <c r="AK21" s="496"/>
      <c r="AL21" s="496"/>
      <c r="AM21" s="496"/>
      <c r="AN21" s="496"/>
      <c r="AO21" s="496"/>
      <c r="AP21" s="496"/>
      <c r="AQ21" s="497">
        <f t="shared" ref="AQ21:AQ24" si="4">SUM(AJ21:AP21)</f>
        <v>0</v>
      </c>
      <c r="AR21" s="498"/>
      <c r="AS21" s="505"/>
      <c r="AT21" s="496"/>
      <c r="AU21" s="496"/>
      <c r="AV21" s="496"/>
      <c r="AW21" s="496"/>
      <c r="AX21" s="496"/>
      <c r="AY21" s="496"/>
      <c r="AZ21" s="496"/>
      <c r="BA21" s="497">
        <f t="shared" ref="BA21:BA24" si="5">SUM(AT21:AZ21)</f>
        <v>0</v>
      </c>
      <c r="BB21" s="498"/>
      <c r="BC21" s="499"/>
      <c r="BD21" s="500"/>
      <c r="BE21" s="501"/>
      <c r="BF21" s="501"/>
      <c r="BG21" s="501"/>
      <c r="BH21" s="494"/>
      <c r="BI21" s="498"/>
      <c r="BJ21" s="498"/>
    </row>
    <row r="22" spans="1:93" s="504" customFormat="1" ht="14.4" x14ac:dyDescent="0.3">
      <c r="A22" s="492">
        <v>4</v>
      </c>
      <c r="B22" s="463" t="s">
        <v>137</v>
      </c>
      <c r="C22" s="493"/>
      <c r="D22" s="493"/>
      <c r="E22" s="493" t="s">
        <v>140</v>
      </c>
      <c r="F22" s="493"/>
      <c r="G22" s="494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3"/>
      <c r="W22" s="493"/>
      <c r="X22" s="493"/>
      <c r="Y22" s="505"/>
      <c r="Z22" s="496"/>
      <c r="AA22" s="496"/>
      <c r="AB22" s="496"/>
      <c r="AC22" s="496"/>
      <c r="AD22" s="496"/>
      <c r="AE22" s="496"/>
      <c r="AF22" s="496"/>
      <c r="AG22" s="497">
        <f t="shared" si="3"/>
        <v>0</v>
      </c>
      <c r="AH22" s="498"/>
      <c r="AI22" s="505"/>
      <c r="AJ22" s="496"/>
      <c r="AK22" s="496"/>
      <c r="AL22" s="496"/>
      <c r="AM22" s="496"/>
      <c r="AN22" s="496"/>
      <c r="AO22" s="496"/>
      <c r="AP22" s="496"/>
      <c r="AQ22" s="497">
        <f t="shared" si="4"/>
        <v>0</v>
      </c>
      <c r="AR22" s="498"/>
      <c r="AS22" s="505"/>
      <c r="AT22" s="496"/>
      <c r="AU22" s="496"/>
      <c r="AV22" s="496"/>
      <c r="AW22" s="496"/>
      <c r="AX22" s="496"/>
      <c r="AY22" s="496"/>
      <c r="AZ22" s="496"/>
      <c r="BA22" s="497">
        <f t="shared" si="5"/>
        <v>0</v>
      </c>
      <c r="BB22" s="498"/>
      <c r="BC22" s="499"/>
      <c r="BD22" s="500"/>
      <c r="BE22" s="501"/>
      <c r="BF22" s="501"/>
      <c r="BG22" s="501"/>
      <c r="BH22" s="494"/>
      <c r="BI22" s="498"/>
      <c r="BJ22" s="498"/>
    </row>
    <row r="23" spans="1:93" s="504" customFormat="1" ht="14.4" x14ac:dyDescent="0.3">
      <c r="A23" s="492">
        <v>5</v>
      </c>
      <c r="B23" s="463" t="s">
        <v>136</v>
      </c>
      <c r="C23" s="493"/>
      <c r="D23" s="493"/>
      <c r="E23" s="493" t="s">
        <v>138</v>
      </c>
      <c r="F23" s="493"/>
      <c r="G23" s="494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505"/>
      <c r="Z23" s="496"/>
      <c r="AA23" s="496"/>
      <c r="AB23" s="496"/>
      <c r="AC23" s="496"/>
      <c r="AD23" s="496"/>
      <c r="AE23" s="496"/>
      <c r="AF23" s="496"/>
      <c r="AG23" s="497">
        <f t="shared" si="3"/>
        <v>0</v>
      </c>
      <c r="AH23" s="498"/>
      <c r="AI23" s="505"/>
      <c r="AJ23" s="496"/>
      <c r="AK23" s="496"/>
      <c r="AL23" s="496"/>
      <c r="AM23" s="496"/>
      <c r="AN23" s="496"/>
      <c r="AO23" s="496"/>
      <c r="AP23" s="496"/>
      <c r="AQ23" s="497">
        <f t="shared" si="4"/>
        <v>0</v>
      </c>
      <c r="AR23" s="498"/>
      <c r="AS23" s="505"/>
      <c r="AT23" s="496"/>
      <c r="AU23" s="496"/>
      <c r="AV23" s="496"/>
      <c r="AW23" s="496"/>
      <c r="AX23" s="496"/>
      <c r="AY23" s="496"/>
      <c r="AZ23" s="496"/>
      <c r="BA23" s="497">
        <f t="shared" si="5"/>
        <v>0</v>
      </c>
      <c r="BB23" s="498"/>
      <c r="BC23" s="499"/>
      <c r="BD23" s="500"/>
      <c r="BE23" s="501"/>
      <c r="BF23" s="501"/>
      <c r="BG23" s="501"/>
      <c r="BH23" s="494"/>
      <c r="BI23" s="498"/>
      <c r="BJ23" s="498"/>
    </row>
    <row r="24" spans="1:93" s="504" customFormat="1" ht="14.4" x14ac:dyDescent="0.3">
      <c r="A24" s="492">
        <v>6</v>
      </c>
      <c r="B24" s="463" t="s">
        <v>262</v>
      </c>
      <c r="C24" s="493"/>
      <c r="D24" s="493"/>
      <c r="E24" s="493" t="s">
        <v>290</v>
      </c>
      <c r="F24" s="493"/>
      <c r="G24" s="494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505"/>
      <c r="Z24" s="496"/>
      <c r="AA24" s="496"/>
      <c r="AB24" s="496"/>
      <c r="AC24" s="496"/>
      <c r="AD24" s="496"/>
      <c r="AE24" s="496"/>
      <c r="AF24" s="496"/>
      <c r="AG24" s="497">
        <f t="shared" si="3"/>
        <v>0</v>
      </c>
      <c r="AH24" s="498"/>
      <c r="AI24" s="505"/>
      <c r="AJ24" s="496"/>
      <c r="AK24" s="496"/>
      <c r="AL24" s="496"/>
      <c r="AM24" s="496"/>
      <c r="AN24" s="496"/>
      <c r="AO24" s="496"/>
      <c r="AP24" s="496"/>
      <c r="AQ24" s="497">
        <f t="shared" si="4"/>
        <v>0</v>
      </c>
      <c r="AR24" s="498"/>
      <c r="AS24" s="505"/>
      <c r="AT24" s="496"/>
      <c r="AU24" s="496"/>
      <c r="AV24" s="496"/>
      <c r="AW24" s="496"/>
      <c r="AX24" s="496"/>
      <c r="AY24" s="496"/>
      <c r="AZ24" s="496"/>
      <c r="BA24" s="497">
        <f t="shared" si="5"/>
        <v>0</v>
      </c>
      <c r="BB24" s="498"/>
      <c r="BC24" s="499"/>
      <c r="BD24" s="500"/>
      <c r="BE24" s="501"/>
      <c r="BF24" s="501"/>
      <c r="BG24" s="501"/>
      <c r="BH24" s="494"/>
      <c r="BI24" s="498"/>
      <c r="BJ24" s="498"/>
    </row>
    <row r="25" spans="1:93" s="504" customFormat="1" ht="14.4" x14ac:dyDescent="0.3">
      <c r="A25" s="506"/>
      <c r="B25" s="507"/>
      <c r="C25" s="508" t="s">
        <v>256</v>
      </c>
      <c r="D25" s="508" t="s">
        <v>135</v>
      </c>
      <c r="E25" s="507"/>
      <c r="F25" s="507" t="s">
        <v>139</v>
      </c>
      <c r="G25" s="509"/>
      <c r="H25" s="510"/>
      <c r="I25" s="510"/>
      <c r="J25" s="510"/>
      <c r="K25" s="510"/>
      <c r="L25" s="510"/>
      <c r="M25" s="510"/>
      <c r="N25" s="511">
        <f>SUM(H25:M25)/6</f>
        <v>0</v>
      </c>
      <c r="O25" s="512"/>
      <c r="P25" s="512"/>
      <c r="Q25" s="512"/>
      <c r="R25" s="511">
        <f>(O25*0.5)+(P25*0.25)+(Q25*0.25)</f>
        <v>0</v>
      </c>
      <c r="S25" s="510"/>
      <c r="T25" s="511">
        <f>R25-S25</f>
        <v>0</v>
      </c>
      <c r="U25" s="510"/>
      <c r="V25" s="510"/>
      <c r="W25" s="511">
        <f>U25-V25</f>
        <v>0</v>
      </c>
      <c r="X25" s="513">
        <f>SUM((N25*0.4),(T25*0.4),(W25*0.2))</f>
        <v>0</v>
      </c>
      <c r="Y25" s="505"/>
      <c r="Z25" s="493"/>
      <c r="AA25" s="493"/>
      <c r="AB25" s="493"/>
      <c r="AC25" s="493"/>
      <c r="AD25" s="493"/>
      <c r="AE25" s="493"/>
      <c r="AF25" s="493"/>
      <c r="AG25" s="514">
        <f>SUM(AG19:AG24)</f>
        <v>0</v>
      </c>
      <c r="AH25" s="514">
        <f>(AG25/7)/6</f>
        <v>0</v>
      </c>
      <c r="AI25" s="505"/>
      <c r="AJ25" s="493"/>
      <c r="AK25" s="493"/>
      <c r="AL25" s="493"/>
      <c r="AM25" s="493"/>
      <c r="AN25" s="493"/>
      <c r="AO25" s="493"/>
      <c r="AP25" s="493"/>
      <c r="AQ25" s="514">
        <f>SUM(AQ19:AQ24)</f>
        <v>0</v>
      </c>
      <c r="AR25" s="514">
        <f>(AQ25/7)/6</f>
        <v>0</v>
      </c>
      <c r="AS25" s="505"/>
      <c r="AT25" s="493"/>
      <c r="AU25" s="493"/>
      <c r="AV25" s="493"/>
      <c r="AW25" s="493"/>
      <c r="AX25" s="493"/>
      <c r="AY25" s="493"/>
      <c r="AZ25" s="493"/>
      <c r="BA25" s="514">
        <f>SUM(BA19:BA24)</f>
        <v>0</v>
      </c>
      <c r="BB25" s="514">
        <f>(BA25/7)/6</f>
        <v>0</v>
      </c>
      <c r="BC25" s="515"/>
      <c r="BD25" s="516">
        <f>X25</f>
        <v>0</v>
      </c>
      <c r="BE25" s="517">
        <f>AH25</f>
        <v>0</v>
      </c>
      <c r="BF25" s="517">
        <f>AR25</f>
        <v>0</v>
      </c>
      <c r="BG25" s="517">
        <f>BB25</f>
        <v>0</v>
      </c>
      <c r="BH25" s="518"/>
      <c r="BI25" s="519">
        <f>SUM((BD25*0.25)+(BE25*0.25)+(BF25*0.25)+(BG25*0.25))</f>
        <v>0</v>
      </c>
      <c r="BJ25" s="521" t="s">
        <v>332</v>
      </c>
    </row>
    <row r="26" spans="1:93" s="103" customFormat="1" ht="14.4" x14ac:dyDescent="0.3">
      <c r="A26" s="1"/>
      <c r="B26" s="1"/>
      <c r="C26" s="1"/>
      <c r="D26" s="1"/>
      <c r="E26" s="1"/>
      <c r="F26" s="1"/>
      <c r="G26" s="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 s="1"/>
      <c r="BD26"/>
      <c r="BE26"/>
      <c r="BF26"/>
      <c r="BG26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98"/>
      <c r="CD26" s="98"/>
      <c r="CE26" s="98"/>
      <c r="CF26" s="98"/>
      <c r="CG26" s="98"/>
      <c r="CH26" s="98"/>
      <c r="CI26" s="1"/>
      <c r="CJ26" s="1"/>
      <c r="CK26" s="1"/>
      <c r="CL26" s="1"/>
      <c r="CM26" s="1"/>
      <c r="CN26" s="1"/>
      <c r="CO26" s="1"/>
    </row>
    <row r="27" spans="1:93" s="103" customFormat="1" ht="14.4" x14ac:dyDescent="0.3">
      <c r="A27" s="1"/>
      <c r="B27" s="1"/>
      <c r="C27" s="1"/>
      <c r="D27" s="1"/>
      <c r="E27" s="1"/>
      <c r="F27" s="1"/>
      <c r="G27" s="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 s="1"/>
      <c r="BD27"/>
      <c r="BE27"/>
      <c r="BF27"/>
      <c r="BG27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98"/>
      <c r="CD27" s="98"/>
      <c r="CE27" s="98"/>
      <c r="CF27" s="98"/>
      <c r="CG27" s="98"/>
      <c r="CH27" s="98"/>
      <c r="CI27" s="1"/>
      <c r="CJ27" s="1"/>
      <c r="CK27" s="1"/>
      <c r="CL27" s="1"/>
      <c r="CM27" s="1"/>
      <c r="CN27" s="1"/>
      <c r="CO27" s="1"/>
    </row>
    <row r="28" spans="1:93" s="103" customFormat="1" ht="14.4" x14ac:dyDescent="0.3">
      <c r="A28" s="1"/>
      <c r="B28" s="1"/>
      <c r="C28" s="1"/>
      <c r="D28" s="1"/>
      <c r="E28" s="1"/>
      <c r="F28" s="1"/>
      <c r="G28" s="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 s="1"/>
      <c r="BD28"/>
      <c r="BE28"/>
      <c r="BF28"/>
      <c r="BG28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98"/>
      <c r="CD28" s="98"/>
      <c r="CE28" s="98"/>
      <c r="CF28" s="98"/>
      <c r="CG28" s="98"/>
      <c r="CH28" s="98"/>
      <c r="CI28" s="1"/>
      <c r="CJ28" s="1"/>
      <c r="CK28" s="1"/>
      <c r="CL28" s="1"/>
      <c r="CM28" s="1"/>
      <c r="CN28" s="1"/>
      <c r="CO28" s="1"/>
    </row>
    <row r="29" spans="1:93" s="103" customFormat="1" ht="14.4" x14ac:dyDescent="0.3">
      <c r="A29" s="1"/>
      <c r="B29" s="1"/>
      <c r="C29" s="1"/>
      <c r="D29" s="1"/>
      <c r="E29" s="1"/>
      <c r="F29" s="1"/>
      <c r="G29" s="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 s="1"/>
      <c r="BD29"/>
      <c r="BE29"/>
      <c r="BF29"/>
      <c r="BG29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98"/>
      <c r="CD29" s="98"/>
      <c r="CE29" s="98"/>
      <c r="CF29" s="98"/>
      <c r="CG29" s="98"/>
      <c r="CH29" s="98"/>
      <c r="CI29" s="1"/>
      <c r="CJ29" s="1"/>
      <c r="CK29" s="1"/>
      <c r="CL29" s="1"/>
      <c r="CM29" s="1"/>
      <c r="CN29" s="1"/>
      <c r="CO29" s="1"/>
    </row>
    <row r="30" spans="1:93" s="103" customFormat="1" ht="14.4" x14ac:dyDescent="0.3">
      <c r="A30" s="1"/>
      <c r="B30" s="1"/>
      <c r="C30" s="1"/>
      <c r="D30" s="1"/>
      <c r="E30" s="1"/>
      <c r="F30" s="1"/>
      <c r="G30" s="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 s="1"/>
      <c r="BD30"/>
      <c r="BE30"/>
      <c r="BF30"/>
      <c r="BG30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98"/>
      <c r="CD30" s="98"/>
      <c r="CE30" s="98"/>
      <c r="CF30" s="98"/>
      <c r="CG30" s="98"/>
      <c r="CH30" s="98"/>
      <c r="CI30" s="1"/>
      <c r="CJ30" s="1"/>
      <c r="CK30" s="1"/>
      <c r="CL30" s="1"/>
      <c r="CM30" s="1"/>
      <c r="CN30" s="1"/>
      <c r="CO30" s="1"/>
    </row>
    <row r="31" spans="1:93" s="103" customFormat="1" ht="14.4" x14ac:dyDescent="0.3">
      <c r="A31" s="1"/>
      <c r="B31" s="1"/>
      <c r="C31" s="1"/>
      <c r="D31" s="1"/>
      <c r="E31" s="1"/>
      <c r="F31" s="1"/>
      <c r="G31" s="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 s="1"/>
      <c r="BD31"/>
      <c r="BE31"/>
      <c r="BF31"/>
      <c r="BG3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98"/>
      <c r="CD31" s="98"/>
      <c r="CE31" s="98"/>
      <c r="CF31" s="98"/>
      <c r="CG31" s="98"/>
      <c r="CH31" s="98"/>
      <c r="CI31" s="1"/>
      <c r="CJ31" s="1"/>
      <c r="CK31" s="1"/>
      <c r="CL31" s="1"/>
      <c r="CM31" s="1"/>
      <c r="CN31" s="1"/>
      <c r="CO31" s="1"/>
    </row>
    <row r="32" spans="1:93" s="103" customFormat="1" ht="14.4" x14ac:dyDescent="0.3">
      <c r="A32" s="1"/>
      <c r="B32" s="1"/>
      <c r="C32" s="1"/>
      <c r="D32" s="1"/>
      <c r="E32" s="1"/>
      <c r="F32" s="1"/>
      <c r="G32" s="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 s="1"/>
      <c r="BD32"/>
      <c r="BE32"/>
      <c r="BF32"/>
      <c r="BG32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98"/>
      <c r="CD32" s="98"/>
      <c r="CE32" s="98"/>
      <c r="CF32" s="98"/>
      <c r="CG32" s="98"/>
      <c r="CH32" s="98"/>
      <c r="CI32" s="1"/>
      <c r="CJ32" s="1"/>
      <c r="CK32" s="1"/>
      <c r="CL32" s="1"/>
      <c r="CM32" s="1"/>
      <c r="CN32" s="1"/>
      <c r="CO32" s="1"/>
    </row>
    <row r="33" spans="1:93" s="103" customFormat="1" ht="14.4" x14ac:dyDescent="0.3">
      <c r="A33" s="1"/>
      <c r="B33" s="1"/>
      <c r="C33" s="1"/>
      <c r="D33" s="1"/>
      <c r="E33" s="1"/>
      <c r="F33" s="1"/>
      <c r="G33" s="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 s="1"/>
      <c r="BD33"/>
      <c r="BE33"/>
      <c r="BF33"/>
      <c r="BG33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98"/>
      <c r="CD33" s="98"/>
      <c r="CE33" s="98"/>
      <c r="CF33" s="98"/>
      <c r="CG33" s="98"/>
      <c r="CH33" s="98"/>
      <c r="CI33" s="1"/>
      <c r="CJ33" s="1"/>
      <c r="CK33" s="1"/>
      <c r="CL33" s="1"/>
      <c r="CM33" s="1"/>
      <c r="CN33" s="1"/>
      <c r="CO33" s="1"/>
    </row>
    <row r="34" spans="1:93" s="103" customFormat="1" ht="14.4" x14ac:dyDescent="0.3">
      <c r="A34" s="1"/>
      <c r="B34" s="1"/>
      <c r="C34" s="1"/>
      <c r="D34" s="1"/>
      <c r="E34" s="1"/>
      <c r="F34" s="1"/>
      <c r="G34" s="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 s="1"/>
      <c r="BD34"/>
      <c r="BE34"/>
      <c r="BF34"/>
      <c r="BG34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98"/>
      <c r="CD34" s="98"/>
      <c r="CE34" s="98"/>
      <c r="CF34" s="98"/>
      <c r="CG34" s="98"/>
      <c r="CH34" s="98"/>
      <c r="CI34" s="1"/>
      <c r="CJ34" s="1"/>
      <c r="CK34" s="1"/>
      <c r="CL34" s="1"/>
      <c r="CM34" s="1"/>
      <c r="CN34" s="1"/>
      <c r="CO34" s="1"/>
    </row>
    <row r="35" spans="1:93" s="103" customFormat="1" ht="14.4" x14ac:dyDescent="0.3">
      <c r="A35" s="1"/>
      <c r="B35" s="1"/>
      <c r="C35" s="1"/>
      <c r="D35" s="1"/>
      <c r="E35" s="1"/>
      <c r="F35" s="1"/>
      <c r="G35" s="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 s="1"/>
      <c r="BD35"/>
      <c r="BE35"/>
      <c r="BF35"/>
      <c r="BG35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98"/>
      <c r="CD35" s="98"/>
      <c r="CE35" s="98"/>
      <c r="CF35" s="98"/>
      <c r="CG35" s="98"/>
      <c r="CH35" s="98"/>
      <c r="CI35" s="1"/>
      <c r="CJ35" s="1"/>
      <c r="CK35" s="1"/>
      <c r="CL35" s="1"/>
      <c r="CM35" s="1"/>
      <c r="CN35" s="1"/>
      <c r="CO35" s="1"/>
    </row>
    <row r="36" spans="1:93" s="103" customFormat="1" ht="14.4" x14ac:dyDescent="0.3">
      <c r="A36" s="1"/>
      <c r="B36" s="1"/>
      <c r="C36" s="1"/>
      <c r="D36" s="1"/>
      <c r="E36" s="1"/>
      <c r="F36" s="1"/>
      <c r="G36" s="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 s="1"/>
      <c r="BD36"/>
      <c r="BE36"/>
      <c r="BF36"/>
      <c r="BG36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98"/>
      <c r="CD36" s="98"/>
      <c r="CE36" s="98"/>
      <c r="CF36" s="98"/>
      <c r="CG36" s="98"/>
      <c r="CH36" s="98"/>
      <c r="CI36" s="1"/>
      <c r="CJ36" s="1"/>
      <c r="CK36" s="1"/>
      <c r="CL36" s="1"/>
      <c r="CM36" s="1"/>
      <c r="CN36" s="1"/>
      <c r="CO36" s="1"/>
    </row>
    <row r="37" spans="1:93" s="103" customFormat="1" ht="14.4" x14ac:dyDescent="0.3">
      <c r="A37" s="1"/>
      <c r="B37" s="1"/>
      <c r="C37" s="1"/>
      <c r="D37" s="1"/>
      <c r="E37" s="1"/>
      <c r="F37" s="1"/>
      <c r="G37" s="1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 s="1"/>
      <c r="BD37"/>
      <c r="BE37"/>
      <c r="BF37"/>
      <c r="BG37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98"/>
      <c r="CD37" s="98"/>
      <c r="CE37" s="98"/>
      <c r="CF37" s="98"/>
      <c r="CG37" s="98"/>
      <c r="CH37" s="98"/>
      <c r="CI37" s="1"/>
      <c r="CJ37" s="1"/>
      <c r="CK37" s="1"/>
      <c r="CL37" s="1"/>
      <c r="CM37" s="1"/>
      <c r="CN37" s="1"/>
      <c r="CO37" s="1"/>
    </row>
    <row r="38" spans="1:93" s="103" customFormat="1" ht="14.4" x14ac:dyDescent="0.3">
      <c r="A38" s="1"/>
      <c r="B38" s="1"/>
      <c r="C38" s="1"/>
      <c r="D38" s="1"/>
      <c r="E38" s="1"/>
      <c r="F38" s="1"/>
      <c r="G38" s="1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 s="1"/>
      <c r="BD38"/>
      <c r="BE38"/>
      <c r="BF38"/>
      <c r="BG38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98"/>
      <c r="CD38" s="98"/>
      <c r="CE38" s="98"/>
      <c r="CF38" s="98"/>
      <c r="CG38" s="98"/>
      <c r="CH38" s="98"/>
      <c r="CI38" s="1"/>
      <c r="CJ38" s="1"/>
      <c r="CK38" s="1"/>
      <c r="CL38" s="1"/>
      <c r="CM38" s="1"/>
      <c r="CN38" s="1"/>
      <c r="CO38" s="1"/>
    </row>
    <row r="39" spans="1:93" s="103" customFormat="1" ht="14.4" x14ac:dyDescent="0.3">
      <c r="A39" s="1"/>
      <c r="B39" s="1"/>
      <c r="C39" s="1"/>
      <c r="D39" s="1"/>
      <c r="E39" s="1"/>
      <c r="F39" s="1"/>
      <c r="G39" s="1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 s="1"/>
      <c r="BD39"/>
      <c r="BE39"/>
      <c r="BF39"/>
      <c r="BG39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98"/>
      <c r="CD39" s="98"/>
      <c r="CE39" s="98"/>
      <c r="CF39" s="98"/>
      <c r="CG39" s="98"/>
      <c r="CH39" s="98"/>
      <c r="CI39" s="1"/>
      <c r="CJ39" s="1"/>
      <c r="CK39" s="1"/>
      <c r="CL39" s="1"/>
      <c r="CM39" s="1"/>
      <c r="CN39" s="1"/>
      <c r="CO39" s="1"/>
    </row>
    <row r="40" spans="1:93" s="103" customFormat="1" ht="14.4" x14ac:dyDescent="0.3">
      <c r="A40" s="1"/>
      <c r="B40" s="1"/>
      <c r="C40" s="1"/>
      <c r="D40" s="1"/>
      <c r="E40" s="1"/>
      <c r="F40" s="1"/>
      <c r="G40" s="1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 s="1"/>
      <c r="BD40"/>
      <c r="BE40"/>
      <c r="BF40"/>
      <c r="BG40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98"/>
      <c r="CD40" s="98"/>
      <c r="CE40" s="98"/>
      <c r="CF40" s="98"/>
      <c r="CG40" s="98"/>
      <c r="CH40" s="98"/>
      <c r="CI40" s="1"/>
      <c r="CJ40" s="1"/>
      <c r="CK40" s="1"/>
      <c r="CL40" s="1"/>
      <c r="CM40" s="1"/>
      <c r="CN40" s="1"/>
      <c r="CO40" s="1"/>
    </row>
    <row r="41" spans="1:93" s="103" customFormat="1" ht="14.4" x14ac:dyDescent="0.3">
      <c r="A41" s="1"/>
      <c r="B41" s="1"/>
      <c r="C41" s="1"/>
      <c r="D41" s="1"/>
      <c r="E41" s="1"/>
      <c r="F41" s="1"/>
      <c r="G41" s="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 s="1"/>
      <c r="BD41"/>
      <c r="BE41"/>
      <c r="BF41"/>
      <c r="BG4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98"/>
      <c r="CD41" s="98"/>
      <c r="CE41" s="98"/>
      <c r="CF41" s="98"/>
      <c r="CG41" s="98"/>
      <c r="CH41" s="98"/>
      <c r="CI41" s="1"/>
      <c r="CJ41" s="1"/>
      <c r="CK41" s="1"/>
      <c r="CL41" s="1"/>
      <c r="CM41" s="1"/>
      <c r="CN41" s="1"/>
      <c r="CO41" s="1"/>
    </row>
    <row r="42" spans="1:93" s="103" customFormat="1" ht="14.4" x14ac:dyDescent="0.3">
      <c r="A42" s="1"/>
      <c r="B42" s="1"/>
      <c r="C42" s="1"/>
      <c r="D42" s="1"/>
      <c r="E42" s="1"/>
      <c r="F42" s="1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 s="1"/>
      <c r="BD42"/>
      <c r="BE42"/>
      <c r="BF42"/>
      <c r="BG42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98"/>
      <c r="CD42" s="98"/>
      <c r="CE42" s="98"/>
      <c r="CF42" s="98"/>
      <c r="CG42" s="98"/>
      <c r="CH42" s="98"/>
      <c r="CI42" s="1"/>
      <c r="CJ42" s="1"/>
      <c r="CK42" s="1"/>
      <c r="CL42" s="1"/>
      <c r="CM42" s="1"/>
      <c r="CN42" s="1"/>
      <c r="CO42" s="1"/>
    </row>
    <row r="43" spans="1:93" s="103" customFormat="1" ht="14.4" x14ac:dyDescent="0.3">
      <c r="A43" s="1"/>
      <c r="B43" s="1"/>
      <c r="C43" s="1"/>
      <c r="D43" s="1"/>
      <c r="E43" s="1"/>
      <c r="F43" s="1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 s="1"/>
      <c r="BD43"/>
      <c r="BE43"/>
      <c r="BF43"/>
      <c r="BG43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98"/>
      <c r="CD43" s="98"/>
      <c r="CE43" s="98"/>
      <c r="CF43" s="98"/>
      <c r="CG43" s="98"/>
      <c r="CH43" s="98"/>
      <c r="CI43" s="1"/>
      <c r="CJ43" s="1"/>
      <c r="CK43" s="1"/>
      <c r="CL43" s="1"/>
      <c r="CM43" s="1"/>
      <c r="CN43" s="1"/>
      <c r="CO43" s="1"/>
    </row>
    <row r="44" spans="1:93" s="103" customFormat="1" ht="14.4" x14ac:dyDescent="0.3">
      <c r="A44" s="1"/>
      <c r="B44" s="1"/>
      <c r="C44" s="1"/>
      <c r="D44" s="1"/>
      <c r="E44" s="1"/>
      <c r="F44" s="1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 s="1"/>
      <c r="BD44"/>
      <c r="BE44"/>
      <c r="BF44"/>
      <c r="BG44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98"/>
      <c r="CD44" s="98"/>
      <c r="CE44" s="98"/>
      <c r="CF44" s="98"/>
      <c r="CG44" s="98"/>
      <c r="CH44" s="98"/>
      <c r="CI44" s="1"/>
      <c r="CJ44" s="1"/>
      <c r="CK44" s="1"/>
      <c r="CL44" s="1"/>
      <c r="CM44" s="1"/>
      <c r="CN44" s="1"/>
      <c r="CO44" s="1"/>
    </row>
    <row r="45" spans="1:93" s="103" customFormat="1" ht="14.4" x14ac:dyDescent="0.3">
      <c r="A45" s="1"/>
      <c r="B45" s="1"/>
      <c r="C45" s="1"/>
      <c r="D45" s="1"/>
      <c r="E45" s="1"/>
      <c r="F45" s="1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 s="1"/>
      <c r="BD45"/>
      <c r="BE45"/>
      <c r="BF45"/>
      <c r="BG45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98"/>
      <c r="CD45" s="98"/>
      <c r="CE45" s="98"/>
      <c r="CF45" s="98"/>
      <c r="CG45" s="98"/>
      <c r="CH45" s="98"/>
      <c r="CI45" s="1"/>
      <c r="CJ45" s="1"/>
      <c r="CK45" s="1"/>
      <c r="CL45" s="1"/>
      <c r="CM45" s="1"/>
      <c r="CN45" s="1"/>
      <c r="CO45" s="1"/>
    </row>
    <row r="46" spans="1:93" s="103" customFormat="1" ht="14.4" x14ac:dyDescent="0.3">
      <c r="A46" s="1"/>
      <c r="B46" s="1"/>
      <c r="C46" s="1"/>
      <c r="D46" s="1"/>
      <c r="E46" s="1"/>
      <c r="F46" s="1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 s="1"/>
      <c r="BD46"/>
      <c r="BE46"/>
      <c r="BF46"/>
      <c r="BG46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98"/>
      <c r="CD46" s="98"/>
      <c r="CE46" s="98"/>
      <c r="CF46" s="98"/>
      <c r="CG46" s="98"/>
      <c r="CH46" s="98"/>
      <c r="CI46" s="1"/>
      <c r="CJ46" s="1"/>
      <c r="CK46" s="1"/>
      <c r="CL46" s="1"/>
      <c r="CM46" s="1"/>
      <c r="CN46" s="1"/>
      <c r="CO46" s="1"/>
    </row>
    <row r="47" spans="1:93" s="103" customFormat="1" ht="14.4" x14ac:dyDescent="0.3">
      <c r="A47" s="1"/>
      <c r="B47" s="1"/>
      <c r="C47" s="1"/>
      <c r="D47" s="1"/>
      <c r="E47" s="1"/>
      <c r="F47" s="1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 s="1"/>
      <c r="BD47"/>
      <c r="BE47"/>
      <c r="BF47"/>
      <c r="BG47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98"/>
      <c r="CD47" s="98"/>
      <c r="CE47" s="98"/>
      <c r="CF47" s="98"/>
      <c r="CG47" s="98"/>
      <c r="CH47" s="98"/>
      <c r="CI47" s="1"/>
      <c r="CJ47" s="1"/>
      <c r="CK47" s="1"/>
      <c r="CL47" s="1"/>
      <c r="CM47" s="1"/>
      <c r="CN47" s="1"/>
      <c r="CO47" s="1"/>
    </row>
    <row r="48" spans="1:93" s="103" customFormat="1" ht="14.4" x14ac:dyDescent="0.3">
      <c r="A48" s="1"/>
      <c r="B48" s="1"/>
      <c r="C48" s="1"/>
      <c r="D48" s="1"/>
      <c r="E48" s="1"/>
      <c r="F48" s="1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 s="1"/>
      <c r="BD48"/>
      <c r="BE48"/>
      <c r="BF48"/>
      <c r="BG48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98"/>
      <c r="CD48" s="98"/>
      <c r="CE48" s="98"/>
      <c r="CF48" s="98"/>
      <c r="CG48" s="98"/>
      <c r="CH48" s="98"/>
      <c r="CI48" s="1"/>
      <c r="CJ48" s="1"/>
      <c r="CK48" s="1"/>
      <c r="CL48" s="1"/>
      <c r="CM48" s="1"/>
      <c r="CN48" s="1"/>
      <c r="CO48" s="1"/>
    </row>
    <row r="49" spans="1:93" s="103" customFormat="1" ht="14.4" x14ac:dyDescent="0.3">
      <c r="A49" s="1"/>
      <c r="B49" s="1"/>
      <c r="C49" s="1"/>
      <c r="D49" s="1"/>
      <c r="E49" s="1"/>
      <c r="F49" s="1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 s="1"/>
      <c r="BD49"/>
      <c r="BE49"/>
      <c r="BF49"/>
      <c r="BG49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98"/>
      <c r="CD49" s="98"/>
      <c r="CE49" s="98"/>
      <c r="CF49" s="98"/>
      <c r="CG49" s="98"/>
      <c r="CH49" s="98"/>
      <c r="CI49" s="1"/>
      <c r="CJ49" s="1"/>
      <c r="CK49" s="1"/>
      <c r="CL49" s="1"/>
      <c r="CM49" s="1"/>
      <c r="CN49" s="1"/>
      <c r="CO49" s="1"/>
    </row>
    <row r="50" spans="1:93" s="103" customFormat="1" ht="14.4" x14ac:dyDescent="0.3">
      <c r="A50" s="1"/>
      <c r="B50" s="1"/>
      <c r="C50" s="1"/>
      <c r="D50" s="1"/>
      <c r="E50" s="1"/>
      <c r="F50" s="1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1"/>
      <c r="BD50"/>
      <c r="BE50"/>
      <c r="BF50"/>
      <c r="BG50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98"/>
      <c r="CD50" s="98"/>
      <c r="CE50" s="98"/>
      <c r="CF50" s="98"/>
      <c r="CG50" s="98"/>
      <c r="CH50" s="98"/>
      <c r="CI50" s="1"/>
      <c r="CJ50" s="1"/>
      <c r="CK50" s="1"/>
      <c r="CL50" s="1"/>
      <c r="CM50" s="1"/>
      <c r="CN50" s="1"/>
      <c r="CO50" s="1"/>
    </row>
    <row r="51" spans="1:93" s="103" customFormat="1" ht="14.4" x14ac:dyDescent="0.3">
      <c r="A51" s="1"/>
      <c r="B51" s="1"/>
      <c r="C51" s="1"/>
      <c r="D51" s="1"/>
      <c r="E51" s="1"/>
      <c r="F51" s="1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 s="1"/>
      <c r="BD51"/>
      <c r="BE51"/>
      <c r="BF51"/>
      <c r="BG5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98"/>
      <c r="CD51" s="98"/>
      <c r="CE51" s="98"/>
      <c r="CF51" s="98"/>
      <c r="CG51" s="98"/>
      <c r="CH51" s="98"/>
      <c r="CI51" s="1"/>
      <c r="CJ51" s="1"/>
      <c r="CK51" s="1"/>
      <c r="CL51" s="1"/>
      <c r="CM51" s="1"/>
      <c r="CN51" s="1"/>
      <c r="CO51" s="1"/>
    </row>
    <row r="52" spans="1:93" s="103" customFormat="1" ht="14.4" x14ac:dyDescent="0.3">
      <c r="A52" s="1"/>
      <c r="B52" s="1"/>
      <c r="C52" s="1"/>
      <c r="D52" s="1"/>
      <c r="E52" s="1"/>
      <c r="F52" s="1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 s="1"/>
      <c r="BD52"/>
      <c r="BE52"/>
      <c r="BF52"/>
      <c r="BG52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98"/>
      <c r="CD52" s="98"/>
      <c r="CE52" s="98"/>
      <c r="CF52" s="98"/>
      <c r="CG52" s="98"/>
      <c r="CH52" s="98"/>
      <c r="CI52" s="1"/>
      <c r="CJ52" s="1"/>
      <c r="CK52" s="1"/>
      <c r="CL52" s="1"/>
      <c r="CM52" s="1"/>
      <c r="CN52" s="1"/>
      <c r="CO52" s="1"/>
    </row>
    <row r="53" spans="1:93" s="103" customFormat="1" ht="14.4" x14ac:dyDescent="0.3">
      <c r="A53" s="1"/>
      <c r="B53" s="1"/>
      <c r="C53" s="1"/>
      <c r="D53" s="1"/>
      <c r="E53" s="1"/>
      <c r="F53" s="1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 s="1"/>
      <c r="BD53"/>
      <c r="BE53"/>
      <c r="BF53"/>
      <c r="BG53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98"/>
      <c r="CD53" s="98"/>
      <c r="CE53" s="98"/>
      <c r="CF53" s="98"/>
      <c r="CG53" s="98"/>
      <c r="CH53" s="98"/>
      <c r="CI53" s="1"/>
      <c r="CJ53" s="1"/>
      <c r="CK53" s="1"/>
      <c r="CL53" s="1"/>
      <c r="CM53" s="1"/>
      <c r="CN53" s="1"/>
      <c r="CO53" s="1"/>
    </row>
    <row r="54" spans="1:93" s="103" customFormat="1" ht="14.4" x14ac:dyDescent="0.3">
      <c r="A54" s="1"/>
      <c r="B54" s="1"/>
      <c r="C54" s="1"/>
      <c r="D54" s="1"/>
      <c r="E54" s="1"/>
      <c r="F54" s="1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 s="1"/>
      <c r="BD54"/>
      <c r="BE54"/>
      <c r="BF54"/>
      <c r="BG54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98"/>
      <c r="CD54" s="98"/>
      <c r="CE54" s="98"/>
      <c r="CF54" s="98"/>
      <c r="CG54" s="98"/>
      <c r="CH54" s="98"/>
      <c r="CI54" s="1"/>
      <c r="CJ54" s="1"/>
      <c r="CK54" s="1"/>
      <c r="CL54" s="1"/>
      <c r="CM54" s="1"/>
      <c r="CN54" s="1"/>
      <c r="CO54" s="1"/>
    </row>
    <row r="55" spans="1:93" s="103" customFormat="1" ht="14.4" x14ac:dyDescent="0.3">
      <c r="A55" s="1"/>
      <c r="B55" s="1"/>
      <c r="C55" s="1"/>
      <c r="D55" s="1"/>
      <c r="E55" s="1"/>
      <c r="F55" s="1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 s="1"/>
      <c r="BD55"/>
      <c r="BE55"/>
      <c r="BF55"/>
      <c r="BG55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98"/>
      <c r="CD55" s="98"/>
      <c r="CE55" s="98"/>
      <c r="CF55" s="98"/>
      <c r="CG55" s="98"/>
      <c r="CH55" s="98"/>
      <c r="CI55" s="1"/>
      <c r="CJ55" s="1"/>
      <c r="CK55" s="1"/>
      <c r="CL55" s="1"/>
      <c r="CM55" s="1"/>
      <c r="CN55" s="1"/>
      <c r="CO55" s="1"/>
    </row>
    <row r="56" spans="1:93" s="103" customFormat="1" ht="14.4" x14ac:dyDescent="0.3">
      <c r="A56" s="1"/>
      <c r="B56" s="1"/>
      <c r="C56" s="1"/>
      <c r="D56" s="1"/>
      <c r="E56" s="1"/>
      <c r="F56" s="1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 s="1"/>
      <c r="BD56"/>
      <c r="BE56"/>
      <c r="BF56"/>
      <c r="BG56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98"/>
      <c r="CD56" s="98"/>
      <c r="CE56" s="98"/>
      <c r="CF56" s="98"/>
      <c r="CG56" s="98"/>
      <c r="CH56" s="98"/>
      <c r="CI56" s="1"/>
      <c r="CJ56" s="1"/>
      <c r="CK56" s="1"/>
      <c r="CL56" s="1"/>
      <c r="CM56" s="1"/>
      <c r="CN56" s="1"/>
      <c r="CO56" s="1"/>
    </row>
    <row r="57" spans="1:93" s="103" customFormat="1" ht="14.4" x14ac:dyDescent="0.3">
      <c r="A57" s="1"/>
      <c r="B57" s="1"/>
      <c r="C57" s="1"/>
      <c r="D57" s="1"/>
      <c r="E57" s="1"/>
      <c r="F57" s="1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1"/>
      <c r="BD57"/>
      <c r="BE57"/>
      <c r="BF57"/>
      <c r="BG57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98"/>
      <c r="CD57" s="98"/>
      <c r="CE57" s="98"/>
      <c r="CF57" s="98"/>
      <c r="CG57" s="98"/>
      <c r="CH57" s="98"/>
      <c r="CI57" s="1"/>
      <c r="CJ57" s="1"/>
      <c r="CK57" s="1"/>
      <c r="CL57" s="1"/>
      <c r="CM57" s="1"/>
      <c r="CN57" s="1"/>
      <c r="CO57" s="1"/>
    </row>
    <row r="58" spans="1:93" s="103" customFormat="1" ht="14.4" x14ac:dyDescent="0.3">
      <c r="A58" s="1"/>
      <c r="B58" s="1"/>
      <c r="C58" s="1"/>
      <c r="D58" s="1"/>
      <c r="E58" s="1"/>
      <c r="F58" s="1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1"/>
      <c r="BD58"/>
      <c r="BE58"/>
      <c r="BF58"/>
      <c r="BG58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98"/>
      <c r="CD58" s="98"/>
      <c r="CE58" s="98"/>
      <c r="CF58" s="98"/>
      <c r="CG58" s="98"/>
      <c r="CH58" s="98"/>
      <c r="CI58" s="1"/>
      <c r="CJ58" s="1"/>
      <c r="CK58" s="1"/>
      <c r="CL58" s="1"/>
      <c r="CM58" s="1"/>
      <c r="CN58" s="1"/>
      <c r="CO58" s="1"/>
    </row>
    <row r="59" spans="1:93" s="103" customFormat="1" ht="14.4" x14ac:dyDescent="0.3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 s="1"/>
      <c r="BD59"/>
      <c r="BE59"/>
      <c r="BF59"/>
      <c r="BG59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98"/>
      <c r="CD59" s="98"/>
      <c r="CE59" s="98"/>
      <c r="CF59" s="98"/>
      <c r="CG59" s="98"/>
      <c r="CH59" s="98"/>
      <c r="CI59" s="1"/>
      <c r="CJ59" s="1"/>
      <c r="CK59" s="1"/>
      <c r="CL59" s="1"/>
      <c r="CM59" s="1"/>
      <c r="CN59" s="1"/>
      <c r="CO59" s="1"/>
    </row>
    <row r="60" spans="1:93" s="103" customFormat="1" ht="14.4" x14ac:dyDescent="0.3">
      <c r="A60" s="1"/>
      <c r="B60" s="1"/>
      <c r="C60" s="1"/>
      <c r="D60" s="1"/>
      <c r="E60" s="1"/>
      <c r="F60" s="1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 s="1"/>
      <c r="BD60"/>
      <c r="BE60"/>
      <c r="BF60"/>
      <c r="BG60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98"/>
      <c r="CD60" s="98"/>
      <c r="CE60" s="98"/>
      <c r="CF60" s="98"/>
      <c r="CG60" s="98"/>
      <c r="CH60" s="98"/>
      <c r="CI60" s="1"/>
      <c r="CJ60" s="1"/>
      <c r="CK60" s="1"/>
      <c r="CL60" s="1"/>
      <c r="CM60" s="1"/>
      <c r="CN60" s="1"/>
      <c r="CO60" s="1"/>
    </row>
    <row r="61" spans="1:93" s="103" customFormat="1" ht="14.4" x14ac:dyDescent="0.3">
      <c r="A61" s="1"/>
      <c r="B61" s="1"/>
      <c r="C61" s="1"/>
      <c r="D61" s="1"/>
      <c r="E61" s="1"/>
      <c r="F61" s="1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"/>
      <c r="BD61"/>
      <c r="BE61"/>
      <c r="BF61"/>
      <c r="BG6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98"/>
      <c r="CD61" s="98"/>
      <c r="CE61" s="98"/>
      <c r="CF61" s="98"/>
      <c r="CG61" s="98"/>
      <c r="CH61" s="98"/>
      <c r="CI61" s="1"/>
      <c r="CJ61" s="1"/>
      <c r="CK61" s="1"/>
      <c r="CL61" s="1"/>
      <c r="CM61" s="1"/>
      <c r="CN61" s="1"/>
      <c r="CO61" s="1"/>
    </row>
    <row r="62" spans="1:93" s="103" customFormat="1" ht="14.4" x14ac:dyDescent="0.3">
      <c r="A62" s="1"/>
      <c r="B62" s="1"/>
      <c r="C62" s="1"/>
      <c r="D62" s="1"/>
      <c r="E62" s="1"/>
      <c r="F62" s="1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 s="1"/>
      <c r="BD62"/>
      <c r="BE62"/>
      <c r="BF62"/>
      <c r="BG62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98"/>
      <c r="CD62" s="98"/>
      <c r="CE62" s="98"/>
      <c r="CF62" s="98"/>
      <c r="CG62" s="98"/>
      <c r="CH62" s="98"/>
      <c r="CI62" s="1"/>
      <c r="CJ62" s="1"/>
      <c r="CK62" s="1"/>
      <c r="CL62" s="1"/>
      <c r="CM62" s="1"/>
      <c r="CN62" s="1"/>
      <c r="CO62" s="1"/>
    </row>
    <row r="63" spans="1:93" s="103" customFormat="1" ht="14.4" x14ac:dyDescent="0.3">
      <c r="A63" s="1"/>
      <c r="B63" s="1"/>
      <c r="C63" s="1"/>
      <c r="D63" s="1"/>
      <c r="E63" s="1"/>
      <c r="F63" s="1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 s="1"/>
      <c r="BD63"/>
      <c r="BE63"/>
      <c r="BF63"/>
      <c r="BG63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98"/>
      <c r="CD63" s="98"/>
      <c r="CE63" s="98"/>
      <c r="CF63" s="98"/>
      <c r="CG63" s="98"/>
      <c r="CH63" s="98"/>
      <c r="CI63" s="1"/>
      <c r="CJ63" s="1"/>
      <c r="CK63" s="1"/>
      <c r="CL63" s="1"/>
      <c r="CM63" s="1"/>
      <c r="CN63" s="1"/>
      <c r="CO63" s="1"/>
    </row>
    <row r="64" spans="1:93" s="103" customFormat="1" ht="14.4" x14ac:dyDescent="0.3">
      <c r="A64" s="1"/>
      <c r="B64" s="1"/>
      <c r="C64" s="1"/>
      <c r="D64" s="1"/>
      <c r="E64" s="1"/>
      <c r="F64" s="1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 s="1"/>
      <c r="BD64"/>
      <c r="BE64"/>
      <c r="BF64"/>
      <c r="BG64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98"/>
      <c r="CD64" s="98"/>
      <c r="CE64" s="98"/>
      <c r="CF64" s="98"/>
      <c r="CG64" s="98"/>
      <c r="CH64" s="98"/>
      <c r="CI64" s="1"/>
      <c r="CJ64" s="1"/>
      <c r="CK64" s="1"/>
      <c r="CL64" s="1"/>
      <c r="CM64" s="1"/>
      <c r="CN64" s="1"/>
      <c r="CO64" s="1"/>
    </row>
    <row r="65" spans="1:93" s="103" customFormat="1" ht="14.4" x14ac:dyDescent="0.3">
      <c r="A65" s="1"/>
      <c r="B65" s="1"/>
      <c r="C65" s="1"/>
      <c r="D65" s="1"/>
      <c r="E65" s="1"/>
      <c r="F65" s="1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 s="1"/>
      <c r="BD65"/>
      <c r="BE65"/>
      <c r="BF65"/>
      <c r="BG65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98"/>
      <c r="CD65" s="98"/>
      <c r="CE65" s="98"/>
      <c r="CF65" s="98"/>
      <c r="CG65" s="98"/>
      <c r="CH65" s="98"/>
      <c r="CI65" s="1"/>
      <c r="CJ65" s="1"/>
      <c r="CK65" s="1"/>
      <c r="CL65" s="1"/>
      <c r="CM65" s="1"/>
      <c r="CN65" s="1"/>
      <c r="CO65" s="1"/>
    </row>
    <row r="66" spans="1:93" s="103" customFormat="1" ht="14.4" x14ac:dyDescent="0.3">
      <c r="A66" s="1"/>
      <c r="B66" s="1"/>
      <c r="C66" s="1"/>
      <c r="D66" s="1"/>
      <c r="E66" s="1"/>
      <c r="F66" s="1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 s="1"/>
      <c r="BD66"/>
      <c r="BE66"/>
      <c r="BF66"/>
      <c r="BG66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98"/>
      <c r="CD66" s="98"/>
      <c r="CE66" s="98"/>
      <c r="CF66" s="98"/>
      <c r="CG66" s="98"/>
      <c r="CH66" s="98"/>
      <c r="CI66" s="1"/>
      <c r="CJ66" s="1"/>
      <c r="CK66" s="1"/>
      <c r="CL66" s="1"/>
      <c r="CM66" s="1"/>
      <c r="CN66" s="1"/>
      <c r="CO66" s="1"/>
    </row>
    <row r="67" spans="1:93" s="103" customFormat="1" ht="14.4" x14ac:dyDescent="0.3">
      <c r="A67" s="1"/>
      <c r="B67" s="1"/>
      <c r="C67" s="1"/>
      <c r="D67" s="1"/>
      <c r="E67" s="1"/>
      <c r="F67" s="1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 s="1"/>
      <c r="BD67"/>
      <c r="BE67"/>
      <c r="BF67"/>
      <c r="BG67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98"/>
      <c r="CD67" s="98"/>
      <c r="CE67" s="98"/>
      <c r="CF67" s="98"/>
      <c r="CG67" s="98"/>
      <c r="CH67" s="98"/>
      <c r="CI67" s="1"/>
      <c r="CJ67" s="1"/>
      <c r="CK67" s="1"/>
      <c r="CL67" s="1"/>
      <c r="CM67" s="1"/>
      <c r="CN67" s="1"/>
      <c r="CO67" s="1"/>
    </row>
    <row r="68" spans="1:93" s="103" customFormat="1" ht="14.4" x14ac:dyDescent="0.3">
      <c r="A68" s="1"/>
      <c r="B68" s="1"/>
      <c r="C68" s="1"/>
      <c r="D68" s="1"/>
      <c r="E68" s="1"/>
      <c r="F68" s="1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 s="1"/>
      <c r="BD68"/>
      <c r="BE68"/>
      <c r="BF68"/>
      <c r="BG68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98"/>
      <c r="CD68" s="98"/>
      <c r="CE68" s="98"/>
      <c r="CF68" s="98"/>
      <c r="CG68" s="98"/>
      <c r="CH68" s="98"/>
      <c r="CI68" s="1"/>
      <c r="CJ68" s="1"/>
      <c r="CK68" s="1"/>
      <c r="CL68" s="1"/>
      <c r="CM68" s="1"/>
      <c r="CN68" s="1"/>
      <c r="CO68" s="1"/>
    </row>
    <row r="69" spans="1:93" s="103" customFormat="1" ht="14.4" x14ac:dyDescent="0.3">
      <c r="A69" s="1"/>
      <c r="B69" s="1"/>
      <c r="C69" s="1"/>
      <c r="D69" s="1"/>
      <c r="E69" s="1"/>
      <c r="F69" s="1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 s="1"/>
      <c r="BD69"/>
      <c r="BE69"/>
      <c r="BF69"/>
      <c r="BG69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98"/>
      <c r="CD69" s="98"/>
      <c r="CE69" s="98"/>
      <c r="CF69" s="98"/>
      <c r="CG69" s="98"/>
      <c r="CH69" s="98"/>
      <c r="CI69" s="1"/>
      <c r="CJ69" s="1"/>
      <c r="CK69" s="1"/>
      <c r="CL69" s="1"/>
      <c r="CM69" s="1"/>
      <c r="CN69" s="1"/>
      <c r="CO69" s="1"/>
    </row>
    <row r="70" spans="1:93" s="103" customFormat="1" ht="14.4" x14ac:dyDescent="0.3">
      <c r="A70" s="1"/>
      <c r="B70" s="1"/>
      <c r="C70" s="1"/>
      <c r="D70" s="1"/>
      <c r="E70" s="1"/>
      <c r="F70" s="1"/>
      <c r="G70" s="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 s="1"/>
      <c r="BD70"/>
      <c r="BE70"/>
      <c r="BF70"/>
      <c r="BG70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98"/>
      <c r="CD70" s="98"/>
      <c r="CE70" s="98"/>
      <c r="CF70" s="98"/>
      <c r="CG70" s="98"/>
      <c r="CH70" s="98"/>
      <c r="CI70" s="1"/>
      <c r="CJ70" s="1"/>
      <c r="CK70" s="1"/>
      <c r="CL70" s="1"/>
      <c r="CM70" s="1"/>
      <c r="CN70" s="1"/>
      <c r="CO70" s="1"/>
    </row>
    <row r="71" spans="1:93" s="103" customFormat="1" ht="14.4" x14ac:dyDescent="0.3">
      <c r="A71" s="1"/>
      <c r="B71" s="1"/>
      <c r="C71" s="1"/>
      <c r="D71" s="1"/>
      <c r="E71" s="1"/>
      <c r="F71" s="1"/>
      <c r="G71" s="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 s="1"/>
      <c r="BD71"/>
      <c r="BE71"/>
      <c r="BF71"/>
      <c r="BG7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98"/>
      <c r="CD71" s="98"/>
      <c r="CE71" s="98"/>
      <c r="CF71" s="98"/>
      <c r="CG71" s="98"/>
      <c r="CH71" s="98"/>
      <c r="CI71" s="1"/>
      <c r="CJ71" s="1"/>
      <c r="CK71" s="1"/>
      <c r="CL71" s="1"/>
      <c r="CM71" s="1"/>
      <c r="CN71" s="1"/>
      <c r="CO71" s="1"/>
    </row>
    <row r="72" spans="1:93" s="103" customFormat="1" ht="14.4" x14ac:dyDescent="0.3">
      <c r="A72" s="1"/>
      <c r="B72" s="1"/>
      <c r="C72" s="1"/>
      <c r="D72" s="1"/>
      <c r="E72" s="1"/>
      <c r="F72" s="1"/>
      <c r="G72" s="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 s="1"/>
      <c r="BD72"/>
      <c r="BE72"/>
      <c r="BF72"/>
      <c r="BG72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98"/>
      <c r="CD72" s="98"/>
      <c r="CE72" s="98"/>
      <c r="CF72" s="98"/>
      <c r="CG72" s="98"/>
      <c r="CH72" s="98"/>
      <c r="CI72" s="1"/>
      <c r="CJ72" s="1"/>
      <c r="CK72" s="1"/>
      <c r="CL72" s="1"/>
      <c r="CM72" s="1"/>
      <c r="CN72" s="1"/>
      <c r="CO72" s="1"/>
    </row>
    <row r="73" spans="1:93" s="103" customFormat="1" ht="14.4" x14ac:dyDescent="0.3">
      <c r="A73" s="1"/>
      <c r="B73" s="1"/>
      <c r="C73" s="1"/>
      <c r="D73" s="1"/>
      <c r="E73" s="1"/>
      <c r="F73" s="1"/>
      <c r="G73" s="1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 s="1"/>
      <c r="BD73"/>
      <c r="BE73"/>
      <c r="BF73"/>
      <c r="BG73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98"/>
      <c r="CD73" s="98"/>
      <c r="CE73" s="98"/>
      <c r="CF73" s="98"/>
      <c r="CG73" s="98"/>
      <c r="CH73" s="98"/>
      <c r="CI73" s="1"/>
      <c r="CJ73" s="1"/>
      <c r="CK73" s="1"/>
      <c r="CL73" s="1"/>
      <c r="CM73" s="1"/>
      <c r="CN73" s="1"/>
      <c r="CO73" s="1"/>
    </row>
    <row r="74" spans="1:93" s="103" customFormat="1" ht="14.4" x14ac:dyDescent="0.3">
      <c r="A74" s="1"/>
      <c r="B74" s="1"/>
      <c r="C74" s="1"/>
      <c r="D74" s="1"/>
      <c r="E74" s="1"/>
      <c r="F74" s="1"/>
      <c r="G74" s="1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 s="1"/>
      <c r="BD74"/>
      <c r="BE74"/>
      <c r="BF74"/>
      <c r="BG74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98"/>
      <c r="CD74" s="98"/>
      <c r="CE74" s="98"/>
      <c r="CF74" s="98"/>
      <c r="CG74" s="98"/>
      <c r="CH74" s="98"/>
      <c r="CI74" s="1"/>
      <c r="CJ74" s="1"/>
      <c r="CK74" s="1"/>
      <c r="CL74" s="1"/>
      <c r="CM74" s="1"/>
      <c r="CN74" s="1"/>
      <c r="CO74" s="1"/>
    </row>
    <row r="75" spans="1:93" s="103" customFormat="1" ht="14.4" x14ac:dyDescent="0.3">
      <c r="A75" s="1"/>
      <c r="B75" s="1"/>
      <c r="C75" s="1"/>
      <c r="D75" s="1"/>
      <c r="E75" s="1"/>
      <c r="F75" s="1"/>
      <c r="G75" s="1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 s="1"/>
      <c r="BD75"/>
      <c r="BE75"/>
      <c r="BF75"/>
      <c r="BG75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98"/>
      <c r="CD75" s="98"/>
      <c r="CE75" s="98"/>
      <c r="CF75" s="98"/>
      <c r="CG75" s="98"/>
      <c r="CH75" s="98"/>
      <c r="CI75" s="1"/>
      <c r="CJ75" s="1"/>
      <c r="CK75" s="1"/>
      <c r="CL75" s="1"/>
      <c r="CM75" s="1"/>
      <c r="CN75" s="1"/>
      <c r="CO75" s="1"/>
    </row>
    <row r="76" spans="1:93" s="103" customFormat="1" ht="14.4" x14ac:dyDescent="0.3">
      <c r="A76" s="1"/>
      <c r="B76" s="1"/>
      <c r="C76" s="1"/>
      <c r="D76" s="1"/>
      <c r="E76" s="1"/>
      <c r="F76" s="1"/>
      <c r="G76" s="1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 s="1"/>
      <c r="BD76"/>
      <c r="BE76"/>
      <c r="BF76"/>
      <c r="BG76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98"/>
      <c r="CD76" s="98"/>
      <c r="CE76" s="98"/>
      <c r="CF76" s="98"/>
      <c r="CG76" s="98"/>
      <c r="CH76" s="98"/>
      <c r="CI76" s="1"/>
      <c r="CJ76" s="1"/>
      <c r="CK76" s="1"/>
      <c r="CL76" s="1"/>
      <c r="CM76" s="1"/>
      <c r="CN76" s="1"/>
      <c r="CO76" s="1"/>
    </row>
    <row r="77" spans="1:93" s="103" customFormat="1" ht="14.4" x14ac:dyDescent="0.3">
      <c r="A77" s="1"/>
      <c r="B77" s="1"/>
      <c r="C77" s="1"/>
      <c r="D77" s="1"/>
      <c r="E77" s="1"/>
      <c r="F77" s="1"/>
      <c r="G77" s="1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 s="1"/>
      <c r="BD77"/>
      <c r="BE77"/>
      <c r="BF77"/>
      <c r="BG77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98"/>
      <c r="CD77" s="98"/>
      <c r="CE77" s="98"/>
      <c r="CF77" s="98"/>
      <c r="CG77" s="98"/>
      <c r="CH77" s="98"/>
      <c r="CI77" s="1"/>
      <c r="CJ77" s="1"/>
      <c r="CK77" s="1"/>
      <c r="CL77" s="1"/>
      <c r="CM77" s="1"/>
      <c r="CN77" s="1"/>
      <c r="CO77" s="1"/>
    </row>
    <row r="78" spans="1:93" s="103" customFormat="1" ht="14.4" x14ac:dyDescent="0.3">
      <c r="A78" s="1"/>
      <c r="B78" s="1"/>
      <c r="C78" s="1"/>
      <c r="D78" s="1"/>
      <c r="E78" s="1"/>
      <c r="F78" s="1"/>
      <c r="G78" s="1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 s="1"/>
      <c r="BD78"/>
      <c r="BE78"/>
      <c r="BF78"/>
      <c r="BG78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98"/>
      <c r="CD78" s="98"/>
      <c r="CE78" s="98"/>
      <c r="CF78" s="98"/>
      <c r="CG78" s="98"/>
      <c r="CH78" s="98"/>
      <c r="CI78" s="1"/>
      <c r="CJ78" s="1"/>
      <c r="CK78" s="1"/>
      <c r="CL78" s="1"/>
      <c r="CM78" s="1"/>
      <c r="CN78" s="1"/>
      <c r="CO78" s="1"/>
    </row>
    <row r="79" spans="1:93" s="103" customFormat="1" ht="14.4" x14ac:dyDescent="0.3">
      <c r="A79" s="1"/>
      <c r="B79" s="1"/>
      <c r="C79" s="1"/>
      <c r="D79" s="1"/>
      <c r="E79" s="1"/>
      <c r="F79" s="1"/>
      <c r="G79" s="1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 s="1"/>
      <c r="BD79"/>
      <c r="BE79"/>
      <c r="BF79"/>
      <c r="BG79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98"/>
      <c r="CD79" s="98"/>
      <c r="CE79" s="98"/>
      <c r="CF79" s="98"/>
      <c r="CG79" s="98"/>
      <c r="CH79" s="98"/>
      <c r="CI79" s="1"/>
      <c r="CJ79" s="1"/>
      <c r="CK79" s="1"/>
      <c r="CL79" s="1"/>
      <c r="CM79" s="1"/>
      <c r="CN79" s="1"/>
      <c r="CO79" s="1"/>
    </row>
    <row r="80" spans="1:93" s="103" customFormat="1" ht="14.4" x14ac:dyDescent="0.3">
      <c r="A80" s="1"/>
      <c r="B80" s="1"/>
      <c r="C80" s="1"/>
      <c r="D80" s="1"/>
      <c r="E80" s="1"/>
      <c r="F80" s="1"/>
      <c r="G80" s="1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 s="1"/>
      <c r="BD80"/>
      <c r="BE80"/>
      <c r="BF80"/>
      <c r="BG80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98"/>
      <c r="CD80" s="98"/>
      <c r="CE80" s="98"/>
      <c r="CF80" s="98"/>
      <c r="CG80" s="98"/>
      <c r="CH80" s="98"/>
      <c r="CI80" s="1"/>
      <c r="CJ80" s="1"/>
      <c r="CK80" s="1"/>
      <c r="CL80" s="1"/>
      <c r="CM80" s="1"/>
      <c r="CN80" s="1"/>
      <c r="CO80" s="1"/>
    </row>
    <row r="81" spans="8:93" s="103" customFormat="1" ht="14.4" x14ac:dyDescent="0.3"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D81"/>
      <c r="BE81"/>
      <c r="BF81"/>
      <c r="BG81"/>
      <c r="CA81" s="1"/>
      <c r="CB81" s="1"/>
      <c r="CC81" s="98"/>
      <c r="CD81" s="98"/>
      <c r="CE81" s="98"/>
      <c r="CF81" s="98"/>
      <c r="CG81" s="98"/>
      <c r="CH81" s="98"/>
      <c r="CI81" s="1"/>
      <c r="CJ81" s="1"/>
      <c r="CK81" s="1"/>
      <c r="CL81" s="1"/>
      <c r="CM81" s="1"/>
      <c r="CN81" s="1"/>
      <c r="CO81" s="1"/>
    </row>
    <row r="82" spans="8:93" s="103" customFormat="1" ht="14.4" x14ac:dyDescent="0.3"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D82"/>
      <c r="BE82"/>
      <c r="BF82"/>
      <c r="BG82"/>
      <c r="CA82" s="1"/>
      <c r="CB82" s="1"/>
      <c r="CC82" s="98"/>
      <c r="CD82" s="98"/>
      <c r="CE82" s="98"/>
      <c r="CF82" s="98"/>
      <c r="CG82" s="98"/>
      <c r="CH82" s="98"/>
      <c r="CI82" s="1"/>
      <c r="CJ82" s="1"/>
      <c r="CK82" s="1"/>
      <c r="CL82" s="1"/>
      <c r="CM82" s="1"/>
      <c r="CN82" s="1"/>
      <c r="CO82" s="1"/>
    </row>
    <row r="83" spans="8:93" s="103" customFormat="1" ht="14.4" x14ac:dyDescent="0.3"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D83"/>
      <c r="BE83"/>
      <c r="BF83"/>
      <c r="BG83"/>
      <c r="CA83" s="1"/>
      <c r="CB83" s="1"/>
      <c r="CC83" s="98"/>
      <c r="CD83" s="98"/>
      <c r="CE83" s="98"/>
      <c r="CF83" s="98"/>
      <c r="CG83" s="98"/>
      <c r="CH83" s="98"/>
      <c r="CI83" s="1"/>
      <c r="CJ83" s="1"/>
      <c r="CK83" s="1"/>
      <c r="CL83" s="1"/>
      <c r="CM83" s="1"/>
      <c r="CN83" s="1"/>
      <c r="CO83" s="1"/>
    </row>
    <row r="84" spans="8:93" s="103" customFormat="1" ht="14.4" x14ac:dyDescent="0.3"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D84"/>
      <c r="BE84"/>
      <c r="BF84"/>
      <c r="BG84"/>
      <c r="CA84" s="1"/>
      <c r="CB84" s="1"/>
      <c r="CC84" s="98"/>
      <c r="CD84" s="98"/>
      <c r="CE84" s="98"/>
      <c r="CF84" s="98"/>
      <c r="CG84" s="98"/>
      <c r="CH84" s="98"/>
      <c r="CI84" s="1"/>
      <c r="CJ84" s="1"/>
      <c r="CK84" s="1"/>
      <c r="CL84" s="1"/>
      <c r="CM84" s="1"/>
      <c r="CN84" s="1"/>
      <c r="CO84" s="1"/>
    </row>
    <row r="85" spans="8:93" s="103" customFormat="1" ht="14.4" x14ac:dyDescent="0.3"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D85"/>
      <c r="BE85"/>
      <c r="BF85"/>
      <c r="BG85"/>
      <c r="CA85" s="1"/>
      <c r="CB85" s="1"/>
      <c r="CC85" s="98"/>
      <c r="CD85" s="98"/>
      <c r="CE85" s="98"/>
      <c r="CF85" s="98"/>
      <c r="CG85" s="98"/>
      <c r="CH85" s="98"/>
      <c r="CI85" s="1"/>
      <c r="CJ85" s="1"/>
      <c r="CK85" s="1"/>
      <c r="CL85" s="1"/>
      <c r="CM85" s="1"/>
      <c r="CN85" s="1"/>
      <c r="CO85" s="1"/>
    </row>
    <row r="86" spans="8:93" s="103" customFormat="1" ht="14.4" x14ac:dyDescent="0.3"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D86"/>
      <c r="BE86"/>
      <c r="BF86"/>
      <c r="BG86"/>
      <c r="CA86" s="1"/>
      <c r="CB86" s="1"/>
      <c r="CC86" s="121"/>
      <c r="CD86" s="121"/>
      <c r="CE86" s="121"/>
      <c r="CF86" s="121"/>
      <c r="CG86" s="121"/>
      <c r="CH86" s="121"/>
      <c r="CI86" s="1"/>
      <c r="CJ86" s="1"/>
      <c r="CK86" s="1"/>
      <c r="CL86" s="1"/>
      <c r="CM86" s="1"/>
      <c r="CN86" s="1"/>
      <c r="CO86" s="1"/>
    </row>
    <row r="87" spans="8:93" s="103" customFormat="1" ht="14.4" x14ac:dyDescent="0.3"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D87"/>
      <c r="BE87"/>
      <c r="BF87"/>
      <c r="BG87"/>
      <c r="CA87" s="1"/>
      <c r="CB87" s="1"/>
      <c r="CC87" s="121"/>
      <c r="CD87" s="121"/>
      <c r="CE87" s="121"/>
      <c r="CF87" s="121"/>
      <c r="CG87" s="121"/>
      <c r="CH87" s="121"/>
      <c r="CI87" s="1"/>
      <c r="CJ87" s="1"/>
      <c r="CK87" s="1"/>
      <c r="CL87" s="1"/>
      <c r="CM87" s="1"/>
      <c r="CN87" s="1"/>
      <c r="CO87" s="1"/>
    </row>
    <row r="88" spans="8:93" s="103" customFormat="1" ht="14.4" x14ac:dyDescent="0.3"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D88"/>
      <c r="BE88"/>
      <c r="BF88"/>
      <c r="BG88"/>
      <c r="CA88" s="1"/>
      <c r="CB88" s="1"/>
      <c r="CC88" s="121"/>
      <c r="CD88" s="121"/>
      <c r="CE88" s="121"/>
      <c r="CF88" s="121"/>
      <c r="CG88" s="121"/>
      <c r="CH88" s="121"/>
      <c r="CI88" s="1"/>
      <c r="CJ88" s="1"/>
      <c r="CK88" s="1"/>
      <c r="CL88" s="1"/>
      <c r="CM88" s="1"/>
      <c r="CN88" s="1"/>
      <c r="CO88" s="1"/>
    </row>
    <row r="89" spans="8:93" s="103" customFormat="1" ht="14.4" x14ac:dyDescent="0.3"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D89"/>
      <c r="BE89"/>
      <c r="BF89"/>
      <c r="BG89"/>
      <c r="CA89" s="1"/>
      <c r="CB89" s="1"/>
      <c r="CC89" s="121"/>
      <c r="CD89" s="121"/>
      <c r="CE89" s="121"/>
      <c r="CF89" s="121"/>
      <c r="CG89" s="121"/>
      <c r="CH89" s="121"/>
      <c r="CI89" s="1"/>
      <c r="CJ89" s="1"/>
      <c r="CK89" s="1"/>
      <c r="CL89" s="1"/>
      <c r="CM89" s="1"/>
      <c r="CN89" s="1"/>
      <c r="CO89" s="1"/>
    </row>
    <row r="90" spans="8:93" s="103" customFormat="1" ht="14.4" x14ac:dyDescent="0.3"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D90"/>
      <c r="BE90"/>
      <c r="BF90"/>
      <c r="BG90"/>
      <c r="CA90" s="1"/>
      <c r="CB90" s="1"/>
      <c r="CC90" s="121"/>
      <c r="CD90" s="121"/>
      <c r="CE90" s="121"/>
      <c r="CF90" s="121"/>
      <c r="CG90" s="121"/>
      <c r="CH90" s="121"/>
      <c r="CI90" s="1"/>
      <c r="CJ90" s="1"/>
      <c r="CK90" s="1"/>
      <c r="CL90" s="1"/>
      <c r="CM90" s="1"/>
      <c r="CN90" s="1"/>
      <c r="CO90" s="1"/>
    </row>
    <row r="91" spans="8:93" s="103" customFormat="1" ht="14.4" x14ac:dyDescent="0.3"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D91"/>
      <c r="BE91"/>
      <c r="BF91"/>
      <c r="BG91"/>
      <c r="CA91" s="1"/>
      <c r="CB91" s="1"/>
      <c r="CC91" s="121"/>
      <c r="CD91" s="121"/>
      <c r="CE91" s="121"/>
      <c r="CF91" s="121"/>
      <c r="CG91" s="121"/>
      <c r="CH91" s="121"/>
      <c r="CI91" s="1"/>
      <c r="CJ91" s="1"/>
      <c r="CK91" s="1"/>
      <c r="CL91" s="1"/>
      <c r="CM91" s="1"/>
      <c r="CN91" s="1"/>
      <c r="CO91" s="1"/>
    </row>
    <row r="92" spans="8:93" s="103" customFormat="1" ht="14.4" x14ac:dyDescent="0.3"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D92"/>
      <c r="BE92"/>
      <c r="BF92"/>
      <c r="BG92"/>
      <c r="CA92" s="1"/>
      <c r="CB92" s="1"/>
      <c r="CC92" s="121"/>
      <c r="CD92" s="121"/>
      <c r="CE92" s="121"/>
      <c r="CF92" s="121"/>
      <c r="CG92" s="121"/>
      <c r="CH92" s="121"/>
      <c r="CI92" s="1"/>
      <c r="CJ92" s="1"/>
      <c r="CK92" s="1"/>
      <c r="CL92" s="1"/>
      <c r="CM92" s="1"/>
      <c r="CN92" s="1"/>
      <c r="CO92" s="1"/>
    </row>
    <row r="93" spans="8:93" ht="14.4" x14ac:dyDescent="0.3">
      <c r="CA93" s="1"/>
      <c r="CB93" s="1"/>
      <c r="CI93" s="1"/>
      <c r="CJ93" s="1"/>
      <c r="CK93" s="1"/>
      <c r="CL93" s="1"/>
      <c r="CM93" s="1"/>
      <c r="CN93" s="1"/>
      <c r="CO93" s="1"/>
    </row>
    <row r="94" spans="8:93" ht="14.4" x14ac:dyDescent="0.3">
      <c r="CA94" s="1"/>
      <c r="CB94" s="1"/>
      <c r="CI94" s="1"/>
      <c r="CJ94" s="1"/>
      <c r="CK94" s="1"/>
      <c r="CL94" s="1"/>
      <c r="CM94" s="1"/>
      <c r="CN94" s="1"/>
      <c r="CO94" s="1"/>
    </row>
    <row r="95" spans="8:93" ht="14.4" x14ac:dyDescent="0.3">
      <c r="CA95" s="103"/>
      <c r="CB95" s="103"/>
      <c r="CI95" s="103"/>
      <c r="CJ95" s="103"/>
      <c r="CK95" s="103"/>
      <c r="CL95" s="103"/>
      <c r="CM95" s="103"/>
      <c r="CN95" s="103"/>
      <c r="CO95" s="103"/>
    </row>
    <row r="96" spans="8:93" ht="14.4" x14ac:dyDescent="0.3">
      <c r="CA96" s="103"/>
      <c r="CB96" s="103"/>
      <c r="CI96" s="103"/>
      <c r="CJ96" s="103"/>
      <c r="CK96" s="103"/>
      <c r="CL96" s="103"/>
      <c r="CM96" s="103"/>
      <c r="CN96" s="103"/>
      <c r="CO96" s="103"/>
    </row>
    <row r="97" spans="79:93" ht="14.4" x14ac:dyDescent="0.3">
      <c r="CA97" s="103"/>
      <c r="CB97" s="103"/>
      <c r="CI97" s="103"/>
      <c r="CJ97" s="103"/>
      <c r="CK97" s="103"/>
      <c r="CL97" s="103"/>
      <c r="CM97" s="103"/>
      <c r="CN97" s="103"/>
      <c r="CO97" s="103"/>
    </row>
    <row r="98" spans="79:93" ht="14.4" x14ac:dyDescent="0.3">
      <c r="CA98" s="103"/>
      <c r="CB98" s="103"/>
      <c r="CI98" s="103"/>
      <c r="CJ98" s="103"/>
      <c r="CK98" s="103"/>
      <c r="CL98" s="103"/>
      <c r="CM98" s="103"/>
      <c r="CN98" s="103"/>
      <c r="CO98" s="103"/>
    </row>
    <row r="99" spans="79:93" ht="14.4" x14ac:dyDescent="0.3">
      <c r="CA99" s="103"/>
      <c r="CB99" s="103"/>
      <c r="CI99" s="103"/>
      <c r="CJ99" s="103"/>
      <c r="CK99" s="103"/>
      <c r="CL99" s="103"/>
      <c r="CM99" s="103"/>
      <c r="CN99" s="103"/>
      <c r="CO99" s="103"/>
    </row>
    <row r="100" spans="79:93" ht="14.4" x14ac:dyDescent="0.3">
      <c r="CA100" s="103"/>
      <c r="CB100" s="103"/>
      <c r="CI100" s="103"/>
      <c r="CJ100" s="103"/>
      <c r="CK100" s="103"/>
      <c r="CL100" s="103"/>
      <c r="CM100" s="103"/>
      <c r="CN100" s="103"/>
      <c r="CO100" s="103"/>
    </row>
    <row r="101" spans="79:93" ht="14.4" x14ac:dyDescent="0.3">
      <c r="CA101" s="103"/>
      <c r="CB101" s="103"/>
      <c r="CI101" s="103"/>
      <c r="CJ101" s="103"/>
      <c r="CK101" s="103"/>
      <c r="CL101" s="103"/>
      <c r="CM101" s="103"/>
      <c r="CN101" s="103"/>
      <c r="CO101" s="103"/>
    </row>
    <row r="102" spans="79:93" ht="14.4" x14ac:dyDescent="0.3">
      <c r="CA102" s="103"/>
      <c r="CB102" s="103"/>
      <c r="CI102" s="103"/>
      <c r="CJ102" s="103"/>
      <c r="CK102" s="103"/>
      <c r="CL102" s="103"/>
      <c r="CM102" s="103"/>
      <c r="CN102" s="103"/>
      <c r="CO102" s="103"/>
    </row>
    <row r="103" spans="79:93" ht="14.4" x14ac:dyDescent="0.3">
      <c r="CA103" s="103"/>
      <c r="CB103" s="103"/>
      <c r="CI103" s="103"/>
      <c r="CJ103" s="103"/>
      <c r="CK103" s="103"/>
      <c r="CL103" s="103"/>
      <c r="CM103" s="103"/>
      <c r="CN103" s="103"/>
      <c r="CO103" s="103"/>
    </row>
    <row r="104" spans="79:93" ht="14.4" x14ac:dyDescent="0.3">
      <c r="CA104" s="103"/>
      <c r="CB104" s="103"/>
      <c r="CI104" s="103"/>
      <c r="CJ104" s="103"/>
      <c r="CK104" s="103"/>
      <c r="CL104" s="103"/>
      <c r="CM104" s="103"/>
      <c r="CN104" s="103"/>
      <c r="CO104" s="103"/>
    </row>
    <row r="105" spans="79:93" ht="14.4" x14ac:dyDescent="0.3">
      <c r="CA105" s="103"/>
      <c r="CB105" s="103"/>
      <c r="CI105" s="103"/>
      <c r="CJ105" s="103"/>
      <c r="CK105" s="103"/>
      <c r="CL105" s="103"/>
      <c r="CM105" s="103"/>
      <c r="CN105" s="103"/>
      <c r="CO105" s="103"/>
    </row>
    <row r="106" spans="79:93" ht="14.4" x14ac:dyDescent="0.3">
      <c r="CA106" s="103"/>
      <c r="CB106" s="103"/>
      <c r="CI106" s="103"/>
      <c r="CJ106" s="103"/>
      <c r="CK106" s="103"/>
      <c r="CL106" s="103"/>
      <c r="CM106" s="103"/>
      <c r="CN106" s="103"/>
      <c r="CO106" s="103"/>
    </row>
  </sheetData>
  <mergeCells count="3">
    <mergeCell ref="A3:B3"/>
    <mergeCell ref="P9:P10"/>
    <mergeCell ref="Q9:Q10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283D-E457-4696-B620-89014C133CA7}">
  <sheetPr>
    <pageSetUpPr fitToPage="1"/>
  </sheetPr>
  <dimension ref="A1:BY106"/>
  <sheetViews>
    <sheetView topLeftCell="M1" workbookViewId="0">
      <selection activeCell="AL18" sqref="AL18"/>
    </sheetView>
  </sheetViews>
  <sheetFormatPr defaultColWidth="8.88671875" defaultRowHeight="13.2" x14ac:dyDescent="0.25"/>
  <cols>
    <col min="1" max="1" width="5.44140625" customWidth="1"/>
    <col min="2" max="2" width="21.33203125" customWidth="1"/>
    <col min="3" max="3" width="21.44140625" customWidth="1"/>
    <col min="4" max="4" width="22.88671875" customWidth="1"/>
    <col min="5" max="5" width="17.6640625" customWidth="1"/>
    <col min="6" max="6" width="3.33203125" customWidth="1"/>
    <col min="7" max="7" width="7.5546875" customWidth="1"/>
    <col min="8" max="8" width="10.6640625" customWidth="1"/>
    <col min="9" max="9" width="9.33203125" customWidth="1"/>
    <col min="10" max="10" width="11" customWidth="1"/>
    <col min="22" max="22" width="3.44140625" customWidth="1"/>
    <col min="23" max="24" width="7.6640625" customWidth="1"/>
    <col min="25" max="25" width="9.33203125" customWidth="1"/>
    <col min="26" max="26" width="3" customWidth="1"/>
    <col min="27" max="27" width="8.88671875" customWidth="1"/>
    <col min="28" max="31" width="7.6640625" customWidth="1"/>
    <col min="32" max="32" width="8.6640625" customWidth="1"/>
    <col min="33" max="33" width="10.44140625" customWidth="1"/>
    <col min="34" max="34" width="8.6640625" customWidth="1"/>
    <col min="35" max="35" width="3.44140625" customWidth="1"/>
    <col min="36" max="37" width="7.6640625" customWidth="1"/>
    <col min="38" max="38" width="9.33203125" customWidth="1"/>
    <col min="39" max="39" width="2.6640625" customWidth="1"/>
    <col min="40" max="40" width="9.88671875" customWidth="1"/>
    <col min="41" max="41" width="10.88671875" customWidth="1"/>
    <col min="42" max="43" width="8" customWidth="1"/>
    <col min="44" max="44" width="3.109375" customWidth="1"/>
    <col min="45" max="45" width="11.33203125" customWidth="1"/>
    <col min="46" max="50" width="7.6640625" customWidth="1"/>
    <col min="51" max="51" width="3" customWidth="1"/>
    <col min="55" max="55" width="2.88671875" customWidth="1"/>
    <col min="56" max="61" width="7.6640625" customWidth="1"/>
    <col min="62" max="62" width="2.88671875" customWidth="1"/>
    <col min="64" max="64" width="2.88671875" customWidth="1"/>
    <col min="65" max="70" width="7.109375" style="121" customWidth="1"/>
    <col min="72" max="72" width="3" customWidth="1"/>
    <col min="74" max="74" width="3.109375" customWidth="1"/>
    <col min="76" max="76" width="2.6640625" customWidth="1"/>
  </cols>
  <sheetData>
    <row r="1" spans="1:77" s="103" customFormat="1" ht="15.6" x14ac:dyDescent="0.3">
      <c r="A1" s="97" t="str">
        <f>'Comp Detail'!A1</f>
        <v>Vaulting NSW State Championships 2024</v>
      </c>
      <c r="B1" s="3"/>
      <c r="C1" s="102"/>
      <c r="D1" s="1" t="s">
        <v>69</v>
      </c>
      <c r="E1" s="59" t="s">
        <v>373</v>
      </c>
      <c r="F1" s="1"/>
      <c r="G1" s="1"/>
      <c r="H1" s="1"/>
      <c r="I1" s="1"/>
      <c r="J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98"/>
      <c r="BN1" s="98"/>
      <c r="BO1" s="98"/>
      <c r="BP1" s="98"/>
      <c r="BQ1" s="98"/>
      <c r="BR1" s="98"/>
      <c r="BS1" s="1"/>
      <c r="BT1" s="1"/>
      <c r="BU1" s="1"/>
      <c r="BV1" s="1"/>
      <c r="BW1" s="1"/>
      <c r="BX1" s="1"/>
      <c r="BY1" s="1"/>
    </row>
    <row r="2" spans="1:77" s="103" customFormat="1" ht="15.6" x14ac:dyDescent="0.3">
      <c r="A2" s="28"/>
      <c r="B2" s="3"/>
      <c r="C2" s="102"/>
      <c r="D2" s="1"/>
      <c r="E2" s="1" t="s">
        <v>205</v>
      </c>
      <c r="F2" s="1"/>
      <c r="G2" s="1"/>
      <c r="H2" s="1"/>
      <c r="I2" s="1"/>
      <c r="J2" s="1"/>
      <c r="W2" s="1"/>
      <c r="X2" s="1"/>
      <c r="Y2" s="1"/>
      <c r="Z2" s="1"/>
      <c r="AA2" s="1"/>
      <c r="AB2" s="1"/>
      <c r="AC2" s="1"/>
      <c r="AD2" s="1"/>
      <c r="AE2" s="104"/>
      <c r="AF2" s="1"/>
      <c r="AG2" s="1"/>
      <c r="AH2" s="1"/>
      <c r="AJ2" s="1"/>
      <c r="AK2" s="1"/>
      <c r="AL2" s="1"/>
      <c r="AM2" s="1"/>
      <c r="AN2" s="1"/>
      <c r="AO2" s="1"/>
      <c r="AP2" s="1"/>
      <c r="AQ2" s="1"/>
      <c r="AR2" s="104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98"/>
      <c r="BN2" s="98"/>
      <c r="BO2" s="98"/>
      <c r="BP2" s="98"/>
      <c r="BQ2" s="98"/>
      <c r="BR2" s="98"/>
      <c r="BS2" s="1"/>
      <c r="BT2" s="1"/>
      <c r="BU2" s="1"/>
      <c r="BV2" s="1"/>
      <c r="BW2" s="1"/>
      <c r="BX2" s="1"/>
      <c r="BY2" s="1"/>
    </row>
    <row r="3" spans="1:77" s="103" customFormat="1" ht="15.6" x14ac:dyDescent="0.3">
      <c r="A3" s="595" t="str">
        <f>'Comp Detail'!A3</f>
        <v>7th to 9th June 2024</v>
      </c>
      <c r="B3" s="596"/>
      <c r="C3" s="102"/>
      <c r="D3" s="1"/>
      <c r="E3" s="1" t="s">
        <v>318</v>
      </c>
      <c r="F3" s="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1"/>
      <c r="X3" s="1"/>
      <c r="Y3" s="1"/>
      <c r="Z3" s="1"/>
      <c r="AA3" s="1"/>
      <c r="AB3" s="1"/>
      <c r="AC3" s="1"/>
      <c r="AD3" s="1"/>
      <c r="AE3" s="104"/>
      <c r="AF3" s="1"/>
      <c r="AG3" s="1"/>
      <c r="AH3" s="1"/>
      <c r="AI3"/>
      <c r="AJ3" s="1"/>
      <c r="AK3" s="1"/>
      <c r="AL3" s="1"/>
      <c r="AM3" s="1"/>
      <c r="AN3" s="1"/>
      <c r="AO3" s="1"/>
      <c r="AP3" s="1"/>
      <c r="AQ3" s="1"/>
      <c r="AR3" s="104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98"/>
      <c r="BN3" s="98"/>
      <c r="BO3" s="98"/>
      <c r="BP3" s="98"/>
      <c r="BQ3" s="98"/>
      <c r="BR3" s="98"/>
      <c r="BS3" s="1"/>
      <c r="BT3" s="1"/>
      <c r="BU3" s="1"/>
      <c r="BV3" s="1"/>
      <c r="BW3" s="1"/>
      <c r="BX3" s="1"/>
      <c r="BY3" s="1"/>
    </row>
    <row r="4" spans="1:77" s="103" customFormat="1" ht="15.6" x14ac:dyDescent="0.3">
      <c r="A4" s="61"/>
      <c r="B4" s="58"/>
      <c r="C4" s="102"/>
      <c r="D4" s="1"/>
      <c r="E4" s="1" t="s">
        <v>317</v>
      </c>
      <c r="F4" s="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s="1"/>
      <c r="X4" s="1"/>
      <c r="Y4" s="1"/>
      <c r="Z4" s="1"/>
      <c r="AA4" s="1"/>
      <c r="AB4" s="1"/>
      <c r="AC4" s="1"/>
      <c r="AD4" s="1"/>
      <c r="AE4" s="104"/>
      <c r="AF4" s="1"/>
      <c r="AG4" s="1"/>
      <c r="AH4" s="1"/>
      <c r="AI4"/>
      <c r="AJ4" s="1"/>
      <c r="AK4" s="1"/>
      <c r="AL4" s="1"/>
      <c r="AM4" s="1"/>
      <c r="AN4" s="1"/>
      <c r="AO4" s="1"/>
      <c r="AP4" s="1"/>
      <c r="AQ4" s="1"/>
      <c r="AR4" s="104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98"/>
      <c r="BN4" s="98"/>
      <c r="BO4" s="98"/>
      <c r="BP4" s="98"/>
      <c r="BQ4" s="98"/>
      <c r="BR4" s="98"/>
      <c r="BS4" s="1"/>
      <c r="BT4" s="1"/>
      <c r="BU4" s="1"/>
      <c r="BV4" s="1"/>
      <c r="BW4" s="1"/>
      <c r="BX4" s="1"/>
      <c r="BY4" s="1"/>
    </row>
    <row r="5" spans="1:77" s="103" customFormat="1" ht="21" x14ac:dyDescent="0.4">
      <c r="A5" s="97" t="s">
        <v>321</v>
      </c>
      <c r="B5" s="97"/>
      <c r="D5" s="214"/>
      <c r="E5" s="1"/>
      <c r="F5" s="139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/>
      <c r="AJ5" s="139"/>
      <c r="AK5" s="139"/>
      <c r="AL5" s="139"/>
      <c r="AM5" s="96"/>
      <c r="AN5" s="96"/>
      <c r="AO5" s="96"/>
      <c r="AP5" s="96"/>
      <c r="AQ5" s="96"/>
      <c r="AR5" s="139"/>
      <c r="AS5" s="1"/>
      <c r="AT5" s="1"/>
    </row>
    <row r="6" spans="1:77" s="103" customFormat="1" ht="15.6" x14ac:dyDescent="0.3">
      <c r="A6" s="97" t="s">
        <v>53</v>
      </c>
      <c r="B6" s="97" t="s">
        <v>322</v>
      </c>
      <c r="C6" s="1"/>
      <c r="D6" s="1"/>
      <c r="E6" s="1"/>
      <c r="F6" s="1"/>
      <c r="G6" s="183" t="s">
        <v>51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603"/>
      <c r="X6" s="603"/>
      <c r="Y6" s="603"/>
      <c r="Z6" s="603"/>
      <c r="AA6" s="453"/>
      <c r="AB6" s="603"/>
      <c r="AC6" s="603"/>
      <c r="AD6" s="603"/>
      <c r="AE6" s="603"/>
      <c r="AF6" s="453"/>
      <c r="AG6" s="453"/>
      <c r="AH6" s="453"/>
      <c r="AI6" s="183"/>
      <c r="AJ6" s="603"/>
      <c r="AK6" s="603"/>
      <c r="AL6" s="453"/>
      <c r="AM6" s="1"/>
      <c r="AN6" s="104" t="s">
        <v>51</v>
      </c>
      <c r="AO6" s="1"/>
      <c r="AP6" s="1"/>
      <c r="AQ6" s="1"/>
      <c r="AR6" s="1"/>
      <c r="AS6" s="1"/>
      <c r="AT6" s="1"/>
    </row>
    <row r="7" spans="1:77" s="103" customFormat="1" ht="14.4" x14ac:dyDescent="0.3">
      <c r="C7" s="1"/>
      <c r="D7" s="1"/>
      <c r="E7" s="1"/>
      <c r="F7" s="104"/>
      <c r="G7" s="165" t="s">
        <v>47</v>
      </c>
      <c r="H7" s="103" t="str">
        <f>E3</f>
        <v>Nina Fritzell</v>
      </c>
      <c r="K7"/>
      <c r="L7"/>
      <c r="M7"/>
      <c r="N7"/>
      <c r="O7" s="165"/>
      <c r="P7" s="165"/>
      <c r="Q7" s="165"/>
      <c r="W7" s="104" t="s">
        <v>46</v>
      </c>
      <c r="X7" s="1" t="str">
        <f>E2</f>
        <v>Robyn Bruderer</v>
      </c>
      <c r="Y7" s="1"/>
      <c r="Z7" s="1"/>
      <c r="AA7" s="1"/>
      <c r="AB7" s="104" t="s">
        <v>48</v>
      </c>
      <c r="AC7" s="1" t="str">
        <f>E1</f>
        <v>Juan Cardaci</v>
      </c>
      <c r="AD7" s="1"/>
      <c r="AE7" s="1"/>
      <c r="AF7" s="1"/>
      <c r="AG7" s="1"/>
      <c r="AH7" s="1"/>
      <c r="AJ7" s="104" t="s">
        <v>101</v>
      </c>
      <c r="AK7" s="1">
        <f>S2</f>
        <v>0</v>
      </c>
      <c r="AL7" s="1"/>
      <c r="AM7" s="104"/>
      <c r="AN7" s="104"/>
      <c r="AO7" s="104"/>
      <c r="AP7" s="104"/>
      <c r="AQ7" s="104"/>
      <c r="AR7" s="1"/>
      <c r="AS7" s="1"/>
      <c r="AT7" s="1"/>
    </row>
    <row r="8" spans="1:77" s="103" customFormat="1" ht="14.4" x14ac:dyDescent="0.3">
      <c r="C8" s="1"/>
      <c r="D8" s="1"/>
      <c r="E8" s="1"/>
      <c r="F8" s="1"/>
      <c r="G8" s="165" t="s">
        <v>26</v>
      </c>
      <c r="K8"/>
      <c r="L8"/>
      <c r="M8"/>
      <c r="N8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77" s="103" customFormat="1" ht="14.4" x14ac:dyDescent="0.3">
      <c r="A9" s="1"/>
      <c r="B9" s="1"/>
      <c r="C9" s="1"/>
      <c r="D9" s="1"/>
      <c r="E9" s="1"/>
      <c r="F9" s="1"/>
      <c r="G9" s="165" t="s">
        <v>1</v>
      </c>
      <c r="K9" s="177" t="s">
        <v>1</v>
      </c>
      <c r="L9" s="178"/>
      <c r="M9" s="599" t="s">
        <v>209</v>
      </c>
      <c r="N9" s="600" t="s">
        <v>210</v>
      </c>
      <c r="O9" s="178"/>
      <c r="P9" s="178"/>
      <c r="Q9" s="178" t="s">
        <v>2</v>
      </c>
      <c r="R9"/>
      <c r="S9" s="178"/>
      <c r="T9" s="178" t="s">
        <v>3</v>
      </c>
      <c r="U9" s="178" t="s">
        <v>84</v>
      </c>
      <c r="V9" s="454"/>
      <c r="W9" s="104" t="s">
        <v>13</v>
      </c>
      <c r="X9" s="1"/>
      <c r="Y9" s="112" t="s">
        <v>13</v>
      </c>
      <c r="Z9" s="111"/>
      <c r="AA9" s="1"/>
      <c r="AB9" s="1"/>
      <c r="AC9" s="1"/>
      <c r="AD9" s="1"/>
      <c r="AE9" s="1"/>
      <c r="AF9" s="1"/>
      <c r="AG9" s="1"/>
      <c r="AH9" s="1"/>
      <c r="AI9" s="454"/>
      <c r="AJ9" s="104" t="s">
        <v>13</v>
      </c>
      <c r="AK9" s="1"/>
      <c r="AL9" s="112" t="s">
        <v>13</v>
      </c>
      <c r="AM9" s="111"/>
      <c r="AN9" s="141" t="s">
        <v>47</v>
      </c>
      <c r="AO9" s="1" t="s">
        <v>46</v>
      </c>
      <c r="AP9" s="1" t="s">
        <v>48</v>
      </c>
      <c r="AQ9" s="1" t="s">
        <v>101</v>
      </c>
      <c r="AR9" s="113"/>
      <c r="AS9" s="110" t="s">
        <v>319</v>
      </c>
      <c r="AT9" s="1"/>
    </row>
    <row r="10" spans="1:77" s="103" customFormat="1" ht="14.4" x14ac:dyDescent="0.3">
      <c r="A10" s="108" t="s">
        <v>24</v>
      </c>
      <c r="B10" s="108" t="s">
        <v>25</v>
      </c>
      <c r="C10" s="108" t="s">
        <v>26</v>
      </c>
      <c r="D10" s="108" t="s">
        <v>27</v>
      </c>
      <c r="E10" s="108" t="s">
        <v>28</v>
      </c>
      <c r="F10" s="122"/>
      <c r="G10" s="167" t="s">
        <v>85</v>
      </c>
      <c r="H10" s="167" t="s">
        <v>88</v>
      </c>
      <c r="I10" s="167" t="s">
        <v>86</v>
      </c>
      <c r="J10" s="167" t="s">
        <v>89</v>
      </c>
      <c r="K10" s="179" t="s">
        <v>34</v>
      </c>
      <c r="L10" s="161" t="s">
        <v>208</v>
      </c>
      <c r="M10" s="599"/>
      <c r="N10" s="599"/>
      <c r="O10" s="161" t="s">
        <v>2</v>
      </c>
      <c r="P10" s="161" t="s">
        <v>91</v>
      </c>
      <c r="Q10" s="179" t="s">
        <v>34</v>
      </c>
      <c r="R10" s="180" t="s">
        <v>3</v>
      </c>
      <c r="S10" s="161" t="s">
        <v>91</v>
      </c>
      <c r="T10" s="179" t="s">
        <v>34</v>
      </c>
      <c r="U10" s="179" t="s">
        <v>34</v>
      </c>
      <c r="V10" s="455"/>
      <c r="W10" s="360" t="s">
        <v>36</v>
      </c>
      <c r="X10" s="361" t="s">
        <v>10</v>
      </c>
      <c r="Y10" s="112" t="s">
        <v>15</v>
      </c>
      <c r="Z10" s="109"/>
      <c r="AA10" s="108"/>
      <c r="AB10" s="602" t="s">
        <v>14</v>
      </c>
      <c r="AC10" s="602"/>
      <c r="AD10" s="1"/>
      <c r="AE10" s="1"/>
      <c r="AF10" s="1"/>
      <c r="AG10" s="1"/>
      <c r="AH10" s="1"/>
      <c r="AI10" s="455"/>
      <c r="AJ10" s="360" t="s">
        <v>36</v>
      </c>
      <c r="AK10" s="361" t="s">
        <v>10</v>
      </c>
      <c r="AL10" s="112" t="s">
        <v>15</v>
      </c>
      <c r="AM10" s="109"/>
      <c r="AN10" s="142"/>
      <c r="AO10" s="108"/>
      <c r="AP10" s="108"/>
      <c r="AQ10" s="108"/>
      <c r="AR10" s="113"/>
      <c r="AS10" s="110" t="s">
        <v>32</v>
      </c>
      <c r="AT10" s="110" t="s">
        <v>35</v>
      </c>
    </row>
    <row r="11" spans="1:77" s="103" customFormat="1" ht="14.4" x14ac:dyDescent="0.3">
      <c r="A11" s="1"/>
      <c r="B11" s="1"/>
      <c r="C11" s="1"/>
      <c r="D11" s="1"/>
      <c r="E11" s="1"/>
      <c r="F11" s="123"/>
      <c r="G11" s="41"/>
      <c r="H11" s="41"/>
      <c r="I11" s="41"/>
      <c r="J11" s="4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456"/>
      <c r="W11" s="362"/>
      <c r="X11" s="363" t="s">
        <v>9</v>
      </c>
      <c r="Y11" s="129"/>
      <c r="Z11" s="111"/>
      <c r="AA11" s="135" t="s">
        <v>118</v>
      </c>
      <c r="AB11" s="363" t="s">
        <v>4</v>
      </c>
      <c r="AC11" s="363" t="s">
        <v>5</v>
      </c>
      <c r="AD11" s="363" t="s">
        <v>6</v>
      </c>
      <c r="AE11" s="363" t="s">
        <v>7</v>
      </c>
      <c r="AF11" s="363" t="s">
        <v>33</v>
      </c>
      <c r="AG11" s="363" t="s">
        <v>21</v>
      </c>
      <c r="AH11" s="363"/>
      <c r="AI11" s="456"/>
      <c r="AJ11" s="362"/>
      <c r="AK11" s="363" t="s">
        <v>9</v>
      </c>
      <c r="AL11" s="129"/>
      <c r="AM11" s="111"/>
      <c r="AN11" s="141"/>
      <c r="AO11" s="1"/>
      <c r="AP11" s="1"/>
      <c r="AQ11" s="1"/>
      <c r="AR11" s="124"/>
      <c r="AS11" s="1"/>
      <c r="AT11" s="1"/>
    </row>
    <row r="12" spans="1:77" s="103" customFormat="1" ht="14.4" x14ac:dyDescent="0.3">
      <c r="A12" s="120">
        <v>1</v>
      </c>
      <c r="B12" s="398" t="s">
        <v>214</v>
      </c>
      <c r="C12" s="43"/>
      <c r="D12" s="43"/>
      <c r="E12" s="43"/>
      <c r="F12" s="123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338"/>
      <c r="W12" s="116"/>
      <c r="X12" s="116"/>
      <c r="Y12" s="116"/>
      <c r="Z12" s="117"/>
      <c r="AA12" s="116"/>
      <c r="AB12" s="116"/>
      <c r="AC12" s="116"/>
      <c r="AD12" s="116"/>
      <c r="AE12" s="116"/>
      <c r="AF12" s="115"/>
      <c r="AG12" s="115"/>
      <c r="AH12" s="115"/>
      <c r="AI12" s="338"/>
      <c r="AJ12" s="116"/>
      <c r="AK12" s="116"/>
      <c r="AL12" s="116"/>
      <c r="AM12" s="111"/>
      <c r="AN12" s="144"/>
      <c r="AO12" s="55"/>
      <c r="AP12" s="55"/>
      <c r="AQ12" s="55"/>
      <c r="AR12" s="117"/>
      <c r="AS12" s="116"/>
      <c r="AT12" s="127"/>
    </row>
    <row r="13" spans="1:77" s="103" customFormat="1" ht="14.4" x14ac:dyDescent="0.3">
      <c r="A13" s="120">
        <v>2</v>
      </c>
      <c r="B13" s="398" t="s">
        <v>165</v>
      </c>
      <c r="C13" s="43"/>
      <c r="D13" s="43"/>
      <c r="E13" s="43"/>
      <c r="F13" s="123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458"/>
      <c r="W13" s="127"/>
      <c r="X13" s="127"/>
      <c r="Y13" s="127"/>
      <c r="Z13" s="111"/>
      <c r="AA13" s="116"/>
      <c r="AB13" s="127"/>
      <c r="AC13" s="127"/>
      <c r="AD13" s="127"/>
      <c r="AE13" s="127"/>
      <c r="AF13" s="127"/>
      <c r="AG13" s="127"/>
      <c r="AH13" s="127"/>
      <c r="AI13" s="458"/>
      <c r="AJ13" s="127"/>
      <c r="AK13" s="127"/>
      <c r="AL13" s="127"/>
      <c r="AM13" s="111"/>
      <c r="AN13" s="144"/>
      <c r="AO13" s="55"/>
      <c r="AP13" s="55"/>
      <c r="AQ13" s="55"/>
      <c r="AR13" s="111"/>
      <c r="AS13" s="116"/>
      <c r="AT13" s="127"/>
    </row>
    <row r="14" spans="1:77" s="103" customFormat="1" ht="14.4" x14ac:dyDescent="0.3">
      <c r="A14" s="120">
        <v>3</v>
      </c>
      <c r="B14" s="398" t="s">
        <v>187</v>
      </c>
      <c r="C14" s="43"/>
      <c r="D14" s="43"/>
      <c r="E14" s="43"/>
      <c r="F14" s="123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458"/>
      <c r="W14" s="127"/>
      <c r="X14" s="127"/>
      <c r="Y14" s="127"/>
      <c r="Z14" s="111"/>
      <c r="AA14" s="116"/>
      <c r="AB14" s="127"/>
      <c r="AC14" s="127"/>
      <c r="AD14" s="127"/>
      <c r="AE14" s="127"/>
      <c r="AF14" s="127"/>
      <c r="AG14" s="127"/>
      <c r="AH14" s="127"/>
      <c r="AI14" s="458"/>
      <c r="AJ14" s="127"/>
      <c r="AK14" s="127"/>
      <c r="AL14" s="127"/>
      <c r="AM14" s="111"/>
      <c r="AN14" s="144"/>
      <c r="AO14" s="55"/>
      <c r="AP14" s="55"/>
      <c r="AQ14" s="55"/>
      <c r="AR14" s="111"/>
      <c r="AS14" s="116"/>
      <c r="AT14" s="127"/>
    </row>
    <row r="15" spans="1:77" s="103" customFormat="1" ht="14.4" x14ac:dyDescent="0.3">
      <c r="A15" s="120">
        <v>4</v>
      </c>
      <c r="B15" s="398" t="s">
        <v>216</v>
      </c>
      <c r="C15" s="43"/>
      <c r="D15" s="43"/>
      <c r="E15" s="43"/>
      <c r="F15" s="123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458"/>
      <c r="W15" s="127"/>
      <c r="X15" s="127"/>
      <c r="Y15" s="127"/>
      <c r="Z15" s="111"/>
      <c r="AA15" s="116"/>
      <c r="AB15" s="127"/>
      <c r="AC15" s="127"/>
      <c r="AD15" s="127"/>
      <c r="AE15" s="127"/>
      <c r="AF15" s="127"/>
      <c r="AG15" s="127"/>
      <c r="AH15" s="127"/>
      <c r="AI15" s="458"/>
      <c r="AJ15" s="127"/>
      <c r="AK15" s="127"/>
      <c r="AL15" s="127"/>
      <c r="AM15" s="111"/>
      <c r="AN15" s="144"/>
      <c r="AO15" s="55"/>
      <c r="AP15" s="55"/>
      <c r="AQ15" s="55"/>
      <c r="AR15" s="111"/>
      <c r="AS15" s="116"/>
      <c r="AT15" s="127"/>
    </row>
    <row r="16" spans="1:77" s="103" customFormat="1" ht="14.4" x14ac:dyDescent="0.3">
      <c r="A16" s="120">
        <v>5</v>
      </c>
      <c r="B16" s="398" t="s">
        <v>130</v>
      </c>
      <c r="C16" s="43"/>
      <c r="D16" s="43"/>
      <c r="E16" s="43"/>
      <c r="F16" s="123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458"/>
      <c r="W16" s="127"/>
      <c r="X16" s="127"/>
      <c r="Y16" s="127"/>
      <c r="Z16" s="111"/>
      <c r="AA16" s="116"/>
      <c r="AB16" s="127"/>
      <c r="AC16" s="127"/>
      <c r="AD16" s="127"/>
      <c r="AE16" s="127"/>
      <c r="AF16" s="127"/>
      <c r="AG16" s="127"/>
      <c r="AH16" s="127"/>
      <c r="AI16" s="458"/>
      <c r="AJ16" s="127"/>
      <c r="AK16" s="127"/>
      <c r="AL16" s="127"/>
      <c r="AM16" s="111"/>
      <c r="AN16" s="144"/>
      <c r="AO16" s="55"/>
      <c r="AP16" s="55"/>
      <c r="AQ16" s="55"/>
      <c r="AR16" s="111"/>
      <c r="AS16" s="116"/>
      <c r="AT16" s="127"/>
    </row>
    <row r="17" spans="1:77" s="103" customFormat="1" ht="14.4" x14ac:dyDescent="0.3">
      <c r="A17" s="120">
        <v>6</v>
      </c>
      <c r="B17" s="398" t="s">
        <v>131</v>
      </c>
      <c r="C17" s="43"/>
      <c r="D17" s="43"/>
      <c r="E17" s="43"/>
      <c r="F17" s="123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458"/>
      <c r="W17" s="127"/>
      <c r="X17" s="127"/>
      <c r="Y17" s="127"/>
      <c r="Z17" s="111"/>
      <c r="AA17" s="116"/>
      <c r="AB17" s="127"/>
      <c r="AC17" s="127"/>
      <c r="AD17" s="127"/>
      <c r="AE17" s="127"/>
      <c r="AF17" s="127"/>
      <c r="AG17" s="127"/>
      <c r="AH17" s="127"/>
      <c r="AI17" s="458"/>
      <c r="AJ17" s="127"/>
      <c r="AK17" s="127"/>
      <c r="AL17" s="127"/>
      <c r="AM17" s="111"/>
      <c r="AN17" s="144"/>
      <c r="AO17" s="55"/>
      <c r="AP17" s="55"/>
      <c r="AQ17" s="55"/>
      <c r="AR17" s="111"/>
      <c r="AS17" s="116"/>
      <c r="AT17" s="127"/>
    </row>
    <row r="18" spans="1:77" s="103" customFormat="1" ht="14.4" x14ac:dyDescent="0.3">
      <c r="A18" s="341"/>
      <c r="B18" s="451"/>
      <c r="C18" s="450" t="s">
        <v>291</v>
      </c>
      <c r="D18" s="450" t="s">
        <v>320</v>
      </c>
      <c r="E18" s="450" t="s">
        <v>132</v>
      </c>
      <c r="F18" s="126"/>
      <c r="G18" s="211">
        <v>5.8</v>
      </c>
      <c r="H18" s="211">
        <v>6</v>
      </c>
      <c r="I18" s="211">
        <v>5.5</v>
      </c>
      <c r="J18" s="211">
        <v>5.8</v>
      </c>
      <c r="K18" s="212">
        <f>(G18+H18+I18+J18)/4</f>
        <v>5.7750000000000004</v>
      </c>
      <c r="L18" s="211">
        <v>6.8</v>
      </c>
      <c r="M18" s="211">
        <v>7.4</v>
      </c>
      <c r="N18" s="211">
        <v>7.2</v>
      </c>
      <c r="O18" s="212">
        <f>(L18*0.5)+(M18*0.25)+(N18*0.25)</f>
        <v>7.05</v>
      </c>
      <c r="P18" s="211"/>
      <c r="Q18" s="212">
        <f>O18-P18</f>
        <v>7.05</v>
      </c>
      <c r="R18" s="211">
        <v>8.1999999999999993</v>
      </c>
      <c r="S18" s="211"/>
      <c r="T18" s="212">
        <f>R18-S18</f>
        <v>8.1999999999999993</v>
      </c>
      <c r="U18" s="157">
        <f>((K18*0.4)+(Q18*0.4)+(T18*0.2))</f>
        <v>6.7700000000000005</v>
      </c>
      <c r="V18" s="460"/>
      <c r="W18" s="459">
        <v>5.89</v>
      </c>
      <c r="X18" s="364"/>
      <c r="Y18" s="133">
        <f>W18-X18</f>
        <v>5.89</v>
      </c>
      <c r="Z18" s="365"/>
      <c r="AA18" s="364">
        <v>7.5</v>
      </c>
      <c r="AB18" s="364">
        <v>7.5</v>
      </c>
      <c r="AC18" s="364">
        <v>7</v>
      </c>
      <c r="AD18" s="364">
        <v>6.5</v>
      </c>
      <c r="AE18" s="364">
        <v>6</v>
      </c>
      <c r="AF18" s="133">
        <f>SUM((AA18*0.2),(AB18*0.25),(AC18*0.2),(AD18*0.2),(AE18*0.15))</f>
        <v>6.9749999999999996</v>
      </c>
      <c r="AG18" s="364"/>
      <c r="AH18" s="133">
        <f>AF18-AG18</f>
        <v>6.9749999999999996</v>
      </c>
      <c r="AI18" s="460"/>
      <c r="AJ18" s="459">
        <v>6.85</v>
      </c>
      <c r="AK18" s="364">
        <v>0.2</v>
      </c>
      <c r="AL18" s="133">
        <f>AJ18-AK18</f>
        <v>6.6499999999999995</v>
      </c>
      <c r="AM18" s="132"/>
      <c r="AN18" s="143">
        <f>U18</f>
        <v>6.7700000000000005</v>
      </c>
      <c r="AO18" s="140">
        <f>Y18</f>
        <v>5.89</v>
      </c>
      <c r="AP18" s="140">
        <f>AF18</f>
        <v>6.9749999999999996</v>
      </c>
      <c r="AQ18" s="140">
        <f>AL18</f>
        <v>6.6499999999999995</v>
      </c>
      <c r="AR18" s="138"/>
      <c r="AS18" s="133">
        <f>(AN18+AO18+AP18+AQ18)/4</f>
        <v>6.5712499999999991</v>
      </c>
      <c r="AT18" s="135">
        <v>1</v>
      </c>
    </row>
    <row r="19" spans="1:77" s="103" customFormat="1" ht="14.4" x14ac:dyDescent="0.3">
      <c r="A19" s="1"/>
      <c r="B19" s="1"/>
      <c r="C19" s="1"/>
      <c r="D19" s="1"/>
      <c r="E19" s="1"/>
      <c r="F19" s="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/>
      <c r="AJ19" s="1"/>
      <c r="AK19" s="1"/>
      <c r="AL19" s="1"/>
      <c r="AM19"/>
      <c r="AN19"/>
      <c r="AO19"/>
      <c r="AP19"/>
      <c r="AQ19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98"/>
      <c r="BN19" s="98"/>
      <c r="BO19" s="98"/>
      <c r="BP19" s="98"/>
      <c r="BQ19" s="98"/>
      <c r="BR19" s="98"/>
      <c r="BS19" s="1"/>
      <c r="BT19" s="1"/>
      <c r="BU19" s="1"/>
      <c r="BV19" s="1"/>
      <c r="BW19" s="1"/>
      <c r="BX19" s="1"/>
      <c r="BY19" s="1"/>
    </row>
    <row r="20" spans="1:77" s="103" customFormat="1" ht="14.4" x14ac:dyDescent="0.3">
      <c r="A20" s="1"/>
      <c r="B20" s="1"/>
      <c r="C20" s="1"/>
      <c r="D20" s="1"/>
      <c r="E20" s="1"/>
      <c r="F20" s="1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/>
      <c r="AJ20" s="1"/>
      <c r="AK20" s="1"/>
      <c r="AL20" s="1"/>
      <c r="AM20"/>
      <c r="AN20"/>
      <c r="AO20"/>
      <c r="AP20"/>
      <c r="AQ20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98"/>
      <c r="BN20" s="98"/>
      <c r="BO20" s="98"/>
      <c r="BP20" s="98"/>
      <c r="BQ20" s="98"/>
      <c r="BR20" s="98"/>
      <c r="BS20" s="1"/>
      <c r="BT20" s="1"/>
      <c r="BU20" s="1"/>
      <c r="BV20" s="1"/>
      <c r="BW20" s="1"/>
      <c r="BX20" s="1"/>
      <c r="BY20" s="1"/>
    </row>
    <row r="21" spans="1:77" s="103" customFormat="1" ht="14.4" x14ac:dyDescent="0.3">
      <c r="A21" s="1"/>
      <c r="B21" s="1"/>
      <c r="C21" s="1"/>
      <c r="D21" s="1"/>
      <c r="E21" s="1"/>
      <c r="F21" s="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/>
      <c r="AJ21" s="1"/>
      <c r="AK21" s="1"/>
      <c r="AL21" s="1"/>
      <c r="AM21"/>
      <c r="AN21"/>
      <c r="AO21"/>
      <c r="AP21"/>
      <c r="AQ2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98"/>
      <c r="BN21" s="98"/>
      <c r="BO21" s="98"/>
      <c r="BP21" s="98"/>
      <c r="BQ21" s="98"/>
      <c r="BR21" s="98"/>
      <c r="BS21" s="1"/>
      <c r="BT21" s="1"/>
      <c r="BU21" s="1"/>
      <c r="BV21" s="1"/>
      <c r="BW21" s="1"/>
      <c r="BX21" s="1"/>
      <c r="BY21" s="1"/>
    </row>
    <row r="22" spans="1:77" s="103" customFormat="1" ht="14.4" x14ac:dyDescent="0.3">
      <c r="A22" s="1"/>
      <c r="B22" s="1"/>
      <c r="C22" s="1"/>
      <c r="D22" s="1"/>
      <c r="E22" s="1"/>
      <c r="F22" s="1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/>
      <c r="AJ22" s="1"/>
      <c r="AK22" s="1"/>
      <c r="AL22" s="1"/>
      <c r="AM22"/>
      <c r="AN22"/>
      <c r="AO22"/>
      <c r="AP22"/>
      <c r="AQ22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19"/>
      <c r="BN22" s="119"/>
      <c r="BO22" s="119"/>
      <c r="BP22" s="119"/>
      <c r="BQ22" s="119"/>
      <c r="BR22" s="119"/>
      <c r="BS22" s="1"/>
      <c r="BT22" s="1"/>
      <c r="BU22" s="1"/>
      <c r="BV22" s="1"/>
      <c r="BW22" s="1"/>
      <c r="BX22" s="1"/>
      <c r="BY22" s="1"/>
    </row>
    <row r="23" spans="1:77" s="103" customFormat="1" ht="14.4" x14ac:dyDescent="0.3">
      <c r="A23" s="1"/>
      <c r="B23" s="1"/>
      <c r="C23" s="1"/>
      <c r="D23" s="1"/>
      <c r="E23" s="1"/>
      <c r="F23" s="1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/>
      <c r="AJ23" s="1"/>
      <c r="AK23" s="1"/>
      <c r="AL23" s="1"/>
      <c r="AM23"/>
      <c r="AN23"/>
      <c r="AO23"/>
      <c r="AP23"/>
      <c r="AQ23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98"/>
      <c r="BN23" s="98"/>
      <c r="BO23" s="98"/>
      <c r="BP23" s="98"/>
      <c r="BQ23" s="98"/>
      <c r="BR23" s="98"/>
      <c r="BS23" s="1"/>
      <c r="BT23" s="1"/>
      <c r="BU23" s="1"/>
      <c r="BV23" s="1"/>
      <c r="BW23" s="1"/>
      <c r="BX23" s="1"/>
      <c r="BY23" s="1"/>
    </row>
    <row r="24" spans="1:77" s="103" customFormat="1" ht="14.4" x14ac:dyDescent="0.3">
      <c r="A24" s="1"/>
      <c r="B24" s="1"/>
      <c r="C24" s="1"/>
      <c r="D24" s="1"/>
      <c r="E24" s="1"/>
      <c r="F24" s="1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/>
      <c r="AJ24" s="1"/>
      <c r="AK24" s="1"/>
      <c r="AL24" s="1"/>
      <c r="AM24"/>
      <c r="AN24"/>
      <c r="AO24"/>
      <c r="AP24"/>
      <c r="AQ24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98"/>
      <c r="BN24" s="98"/>
      <c r="BO24" s="98"/>
      <c r="BP24" s="98"/>
      <c r="BQ24" s="98"/>
      <c r="BR24" s="98"/>
      <c r="BS24" s="1"/>
      <c r="BT24" s="1"/>
      <c r="BU24" s="1"/>
      <c r="BV24" s="1"/>
      <c r="BW24" s="1"/>
      <c r="BX24" s="1"/>
      <c r="BY24" s="1"/>
    </row>
    <row r="25" spans="1:77" s="103" customFormat="1" ht="14.4" x14ac:dyDescent="0.3">
      <c r="A25" s="1"/>
      <c r="B25" s="1"/>
      <c r="C25" s="1"/>
      <c r="D25" s="1"/>
      <c r="E25" s="1"/>
      <c r="F25" s="1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/>
      <c r="AJ25" s="1"/>
      <c r="AK25" s="1"/>
      <c r="AL25" s="1"/>
      <c r="AM25"/>
      <c r="AN25"/>
      <c r="AO25"/>
      <c r="AP25"/>
      <c r="AQ25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98"/>
      <c r="BN25" s="98"/>
      <c r="BO25" s="98"/>
      <c r="BP25" s="98"/>
      <c r="BQ25" s="98"/>
      <c r="BR25" s="98"/>
      <c r="BS25" s="1"/>
      <c r="BT25" s="1"/>
      <c r="BU25" s="1"/>
      <c r="BV25" s="1"/>
      <c r="BW25" s="1"/>
      <c r="BX25" s="1"/>
      <c r="BY25" s="1"/>
    </row>
    <row r="26" spans="1:77" s="103" customFormat="1" ht="14.4" x14ac:dyDescent="0.3">
      <c r="A26" s="1"/>
      <c r="B26" s="1"/>
      <c r="C26" s="1"/>
      <c r="D26" s="1"/>
      <c r="E26" s="1"/>
      <c r="F26" s="1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/>
      <c r="AJ26" s="1"/>
      <c r="AK26" s="1"/>
      <c r="AL26" s="1"/>
      <c r="AM26"/>
      <c r="AN26"/>
      <c r="AO26"/>
      <c r="AP26"/>
      <c r="AQ26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98"/>
      <c r="BN26" s="98"/>
      <c r="BO26" s="98"/>
      <c r="BP26" s="98"/>
      <c r="BQ26" s="98"/>
      <c r="BR26" s="98"/>
      <c r="BS26" s="1"/>
      <c r="BT26" s="1"/>
      <c r="BU26" s="1"/>
      <c r="BV26" s="1"/>
      <c r="BW26" s="1"/>
      <c r="BX26" s="1"/>
      <c r="BY26" s="1"/>
    </row>
    <row r="27" spans="1:77" s="103" customFormat="1" ht="14.4" x14ac:dyDescent="0.3">
      <c r="A27" s="1"/>
      <c r="B27" s="1"/>
      <c r="C27" s="1"/>
      <c r="D27" s="1"/>
      <c r="E27" s="1"/>
      <c r="F27" s="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/>
      <c r="AJ27" s="1"/>
      <c r="AK27" s="1"/>
      <c r="AL27" s="1"/>
      <c r="AM27"/>
      <c r="AN27"/>
      <c r="AO27"/>
      <c r="AP27"/>
      <c r="AQ27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98"/>
      <c r="BN27" s="98"/>
      <c r="BO27" s="98"/>
      <c r="BP27" s="98"/>
      <c r="BQ27" s="98"/>
      <c r="BR27" s="98"/>
      <c r="BS27" s="1"/>
      <c r="BT27" s="1"/>
      <c r="BU27" s="1"/>
      <c r="BV27" s="1"/>
      <c r="BW27" s="1"/>
      <c r="BX27" s="1"/>
      <c r="BY27" s="1"/>
    </row>
    <row r="28" spans="1:77" s="103" customFormat="1" ht="14.4" x14ac:dyDescent="0.3">
      <c r="A28" s="1"/>
      <c r="B28" s="1"/>
      <c r="C28" s="1"/>
      <c r="D28" s="1"/>
      <c r="E28" s="1"/>
      <c r="F28" s="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/>
      <c r="AJ28" s="1"/>
      <c r="AK28" s="1"/>
      <c r="AL28" s="1"/>
      <c r="AM28"/>
      <c r="AN28"/>
      <c r="AO28"/>
      <c r="AP28"/>
      <c r="AQ28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98"/>
      <c r="BN28" s="98"/>
      <c r="BO28" s="98"/>
      <c r="BP28" s="98"/>
      <c r="BQ28" s="98"/>
      <c r="BR28" s="98"/>
      <c r="BS28" s="1"/>
      <c r="BT28" s="1"/>
      <c r="BU28" s="1"/>
      <c r="BV28" s="1"/>
      <c r="BW28" s="1"/>
      <c r="BX28" s="1"/>
      <c r="BY28" s="1"/>
    </row>
    <row r="29" spans="1:77" s="103" customFormat="1" ht="14.4" x14ac:dyDescent="0.3">
      <c r="A29" s="1"/>
      <c r="B29" s="1"/>
      <c r="C29" s="1"/>
      <c r="D29" s="1"/>
      <c r="E29" s="1"/>
      <c r="F29" s="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/>
      <c r="AJ29" s="1"/>
      <c r="AK29" s="1"/>
      <c r="AL29" s="1"/>
      <c r="AM29"/>
      <c r="AN29"/>
      <c r="AO29"/>
      <c r="AP29"/>
      <c r="AQ29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98"/>
      <c r="BN29" s="98"/>
      <c r="BO29" s="98"/>
      <c r="BP29" s="98"/>
      <c r="BQ29" s="98"/>
      <c r="BR29" s="98"/>
      <c r="BS29" s="1"/>
      <c r="BT29" s="1"/>
      <c r="BU29" s="1"/>
      <c r="BV29" s="1"/>
      <c r="BW29" s="1"/>
      <c r="BX29" s="1"/>
      <c r="BY29" s="1"/>
    </row>
    <row r="30" spans="1:77" s="103" customFormat="1" ht="14.4" x14ac:dyDescent="0.3">
      <c r="A30" s="1"/>
      <c r="B30" s="1"/>
      <c r="C30" s="1"/>
      <c r="D30" s="1"/>
      <c r="E30" s="1"/>
      <c r="F30" s="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/>
      <c r="AJ30" s="1"/>
      <c r="AK30" s="1"/>
      <c r="AL30" s="1"/>
      <c r="AM30"/>
      <c r="AN30"/>
      <c r="AO30"/>
      <c r="AP30"/>
      <c r="AQ30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98"/>
      <c r="BN30" s="98"/>
      <c r="BO30" s="98"/>
      <c r="BP30" s="98"/>
      <c r="BQ30" s="98"/>
      <c r="BR30" s="98"/>
      <c r="BS30" s="1"/>
      <c r="BT30" s="1"/>
      <c r="BU30" s="1"/>
      <c r="BV30" s="1"/>
      <c r="BW30" s="1"/>
      <c r="BX30" s="1"/>
      <c r="BY30" s="1"/>
    </row>
    <row r="31" spans="1:77" s="103" customFormat="1" ht="14.4" x14ac:dyDescent="0.3">
      <c r="A31" s="1"/>
      <c r="B31" s="1"/>
      <c r="C31" s="1"/>
      <c r="D31" s="1"/>
      <c r="E31" s="1"/>
      <c r="F31" s="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/>
      <c r="AJ31" s="1"/>
      <c r="AK31" s="1"/>
      <c r="AL31" s="1"/>
      <c r="AM31"/>
      <c r="AN31"/>
      <c r="AO31"/>
      <c r="AP31"/>
      <c r="AQ3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98"/>
      <c r="BN31" s="98"/>
      <c r="BO31" s="98"/>
      <c r="BP31" s="98"/>
      <c r="BQ31" s="98"/>
      <c r="BR31" s="98"/>
      <c r="BS31" s="1"/>
      <c r="BT31" s="1"/>
      <c r="BU31" s="1"/>
      <c r="BV31" s="1"/>
      <c r="BW31" s="1"/>
      <c r="BX31" s="1"/>
      <c r="BY31" s="1"/>
    </row>
    <row r="32" spans="1:77" s="103" customFormat="1" ht="14.4" x14ac:dyDescent="0.3">
      <c r="A32" s="1"/>
      <c r="B32" s="1"/>
      <c r="C32" s="1"/>
      <c r="D32" s="1"/>
      <c r="E32" s="1"/>
      <c r="F32" s="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/>
      <c r="AJ32" s="1"/>
      <c r="AK32" s="1"/>
      <c r="AL32" s="1"/>
      <c r="AM32"/>
      <c r="AN32"/>
      <c r="AO32"/>
      <c r="AP32"/>
      <c r="AQ32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98"/>
      <c r="BN32" s="98"/>
      <c r="BO32" s="98"/>
      <c r="BP32" s="98"/>
      <c r="BQ32" s="98"/>
      <c r="BR32" s="98"/>
      <c r="BS32" s="1"/>
      <c r="BT32" s="1"/>
      <c r="BU32" s="1"/>
      <c r="BV32" s="1"/>
      <c r="BW32" s="1"/>
      <c r="BX32" s="1"/>
      <c r="BY32" s="1"/>
    </row>
    <row r="33" spans="1:77" s="103" customFormat="1" ht="14.4" x14ac:dyDescent="0.3">
      <c r="A33" s="1"/>
      <c r="B33" s="1"/>
      <c r="C33" s="1"/>
      <c r="D33" s="1"/>
      <c r="E33" s="1"/>
      <c r="F33" s="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/>
      <c r="AJ33" s="1"/>
      <c r="AK33" s="1"/>
      <c r="AL33" s="1"/>
      <c r="AM33"/>
      <c r="AN33"/>
      <c r="AO33"/>
      <c r="AP33"/>
      <c r="AQ33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98"/>
      <c r="BN33" s="98"/>
      <c r="BO33" s="98"/>
      <c r="BP33" s="98"/>
      <c r="BQ33" s="98"/>
      <c r="BR33" s="98"/>
      <c r="BS33" s="1"/>
      <c r="BT33" s="1"/>
      <c r="BU33" s="1"/>
      <c r="BV33" s="1"/>
      <c r="BW33" s="1"/>
      <c r="BX33" s="1"/>
      <c r="BY33" s="1"/>
    </row>
    <row r="34" spans="1:77" s="103" customFormat="1" ht="14.4" x14ac:dyDescent="0.3">
      <c r="A34" s="1"/>
      <c r="B34" s="1"/>
      <c r="C34" s="1"/>
      <c r="D34" s="1"/>
      <c r="E34" s="1"/>
      <c r="F34" s="1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/>
      <c r="AJ34" s="1"/>
      <c r="AK34" s="1"/>
      <c r="AL34" s="1"/>
      <c r="AM34"/>
      <c r="AN34"/>
      <c r="AO34"/>
      <c r="AP34"/>
      <c r="AQ34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98"/>
      <c r="BN34" s="98"/>
      <c r="BO34" s="98"/>
      <c r="BP34" s="98"/>
      <c r="BQ34" s="98"/>
      <c r="BR34" s="98"/>
      <c r="BS34" s="1"/>
      <c r="BT34" s="1"/>
      <c r="BU34" s="1"/>
      <c r="BV34" s="1"/>
      <c r="BW34" s="1"/>
      <c r="BX34" s="1"/>
      <c r="BY34" s="1"/>
    </row>
    <row r="35" spans="1:77" s="103" customFormat="1" ht="14.4" x14ac:dyDescent="0.3">
      <c r="A35" s="1"/>
      <c r="B35" s="1"/>
      <c r="C35" s="1"/>
      <c r="D35" s="1"/>
      <c r="E35" s="1"/>
      <c r="F35" s="1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/>
      <c r="AJ35" s="1"/>
      <c r="AK35" s="1"/>
      <c r="AL35" s="1"/>
      <c r="AM35"/>
      <c r="AN35"/>
      <c r="AO35"/>
      <c r="AP35"/>
      <c r="AQ35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98"/>
      <c r="BN35" s="98"/>
      <c r="BO35" s="98"/>
      <c r="BP35" s="98"/>
      <c r="BQ35" s="98"/>
      <c r="BR35" s="98"/>
      <c r="BS35" s="1"/>
      <c r="BT35" s="1"/>
      <c r="BU35" s="1"/>
      <c r="BV35" s="1"/>
      <c r="BW35" s="1"/>
      <c r="BX35" s="1"/>
      <c r="BY35" s="1"/>
    </row>
    <row r="36" spans="1:77" s="103" customFormat="1" ht="14.4" x14ac:dyDescent="0.3">
      <c r="A36" s="1"/>
      <c r="B36" s="1"/>
      <c r="C36" s="1"/>
      <c r="D36" s="1"/>
      <c r="E36" s="1"/>
      <c r="F36" s="1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/>
      <c r="AJ36" s="1"/>
      <c r="AK36" s="1"/>
      <c r="AL36" s="1"/>
      <c r="AM36"/>
      <c r="AN36"/>
      <c r="AO36"/>
      <c r="AP36"/>
      <c r="AQ36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98"/>
      <c r="BN36" s="98"/>
      <c r="BO36" s="98"/>
      <c r="BP36" s="98"/>
      <c r="BQ36" s="98"/>
      <c r="BR36" s="98"/>
      <c r="BS36" s="1"/>
      <c r="BT36" s="1"/>
      <c r="BU36" s="1"/>
      <c r="BV36" s="1"/>
      <c r="BW36" s="1"/>
      <c r="BX36" s="1"/>
      <c r="BY36" s="1"/>
    </row>
    <row r="37" spans="1:77" s="103" customFormat="1" ht="14.4" x14ac:dyDescent="0.3">
      <c r="A37" s="1"/>
      <c r="B37" s="1"/>
      <c r="C37" s="1"/>
      <c r="D37" s="1"/>
      <c r="E37" s="1"/>
      <c r="F37" s="1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/>
      <c r="AJ37" s="1"/>
      <c r="AK37" s="1"/>
      <c r="AL37" s="1"/>
      <c r="AM37"/>
      <c r="AN37"/>
      <c r="AO37"/>
      <c r="AP37"/>
      <c r="AQ37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98"/>
      <c r="BN37" s="98"/>
      <c r="BO37" s="98"/>
      <c r="BP37" s="98"/>
      <c r="BQ37" s="98"/>
      <c r="BR37" s="98"/>
      <c r="BS37" s="1"/>
      <c r="BT37" s="1"/>
      <c r="BU37" s="1"/>
      <c r="BV37" s="1"/>
      <c r="BW37" s="1"/>
      <c r="BX37" s="1"/>
      <c r="BY37" s="1"/>
    </row>
    <row r="38" spans="1:77" s="103" customFormat="1" ht="14.4" x14ac:dyDescent="0.3">
      <c r="A38" s="1"/>
      <c r="B38" s="1"/>
      <c r="C38" s="1"/>
      <c r="D38" s="1"/>
      <c r="E38" s="1"/>
      <c r="F38" s="1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/>
      <c r="AJ38" s="1"/>
      <c r="AK38" s="1"/>
      <c r="AL38" s="1"/>
      <c r="AM38"/>
      <c r="AN38"/>
      <c r="AO38"/>
      <c r="AP38"/>
      <c r="AQ38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98"/>
      <c r="BN38" s="98"/>
      <c r="BO38" s="98"/>
      <c r="BP38" s="98"/>
      <c r="BQ38" s="98"/>
      <c r="BR38" s="98"/>
      <c r="BS38" s="1"/>
      <c r="BT38" s="1"/>
      <c r="BU38" s="1"/>
      <c r="BV38" s="1"/>
      <c r="BW38" s="1"/>
      <c r="BX38" s="1"/>
      <c r="BY38" s="1"/>
    </row>
    <row r="39" spans="1:77" s="103" customFormat="1" ht="14.4" x14ac:dyDescent="0.3">
      <c r="A39" s="1"/>
      <c r="B39" s="1"/>
      <c r="C39" s="1"/>
      <c r="D39" s="1"/>
      <c r="E39" s="1"/>
      <c r="F39" s="1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/>
      <c r="AJ39" s="1"/>
      <c r="AK39" s="1"/>
      <c r="AL39" s="1"/>
      <c r="AM39"/>
      <c r="AN39"/>
      <c r="AO39"/>
      <c r="AP39"/>
      <c r="AQ39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98"/>
      <c r="BN39" s="98"/>
      <c r="BO39" s="98"/>
      <c r="BP39" s="98"/>
      <c r="BQ39" s="98"/>
      <c r="BR39" s="98"/>
      <c r="BS39" s="1"/>
      <c r="BT39" s="1"/>
      <c r="BU39" s="1"/>
      <c r="BV39" s="1"/>
      <c r="BW39" s="1"/>
      <c r="BX39" s="1"/>
      <c r="BY39" s="1"/>
    </row>
    <row r="40" spans="1:77" s="103" customFormat="1" ht="14.4" x14ac:dyDescent="0.3">
      <c r="A40" s="1"/>
      <c r="B40" s="1"/>
      <c r="C40" s="1"/>
      <c r="D40" s="1"/>
      <c r="E40" s="1"/>
      <c r="F40" s="1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/>
      <c r="AJ40" s="1"/>
      <c r="AK40" s="1"/>
      <c r="AL40" s="1"/>
      <c r="AM40"/>
      <c r="AN40"/>
      <c r="AO40"/>
      <c r="AP40"/>
      <c r="AQ40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98"/>
      <c r="BN40" s="98"/>
      <c r="BO40" s="98"/>
      <c r="BP40" s="98"/>
      <c r="BQ40" s="98"/>
      <c r="BR40" s="98"/>
      <c r="BS40" s="1"/>
      <c r="BT40" s="1"/>
      <c r="BU40" s="1"/>
      <c r="BV40" s="1"/>
      <c r="BW40" s="1"/>
      <c r="BX40" s="1"/>
      <c r="BY40" s="1"/>
    </row>
    <row r="41" spans="1:77" s="103" customFormat="1" ht="14.4" x14ac:dyDescent="0.3">
      <c r="A41" s="1"/>
      <c r="B41" s="1"/>
      <c r="C41" s="1"/>
      <c r="D41" s="1"/>
      <c r="E41" s="1"/>
      <c r="F41" s="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/>
      <c r="AJ41" s="1"/>
      <c r="AK41" s="1"/>
      <c r="AL41" s="1"/>
      <c r="AM41"/>
      <c r="AN41"/>
      <c r="AO41"/>
      <c r="AP41"/>
      <c r="AQ4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98"/>
      <c r="BN41" s="98"/>
      <c r="BO41" s="98"/>
      <c r="BP41" s="98"/>
      <c r="BQ41" s="98"/>
      <c r="BR41" s="98"/>
      <c r="BS41" s="1"/>
      <c r="BT41" s="1"/>
      <c r="BU41" s="1"/>
      <c r="BV41" s="1"/>
      <c r="BW41" s="1"/>
      <c r="BX41" s="1"/>
      <c r="BY41" s="1"/>
    </row>
    <row r="42" spans="1:77" s="103" customFormat="1" ht="14.4" x14ac:dyDescent="0.3">
      <c r="A42" s="1"/>
      <c r="B42" s="1"/>
      <c r="C42" s="1"/>
      <c r="D42" s="1"/>
      <c r="E42" s="1"/>
      <c r="F42" s="1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/>
      <c r="AJ42" s="1"/>
      <c r="AK42" s="1"/>
      <c r="AL42" s="1"/>
      <c r="AM42"/>
      <c r="AN42"/>
      <c r="AO42"/>
      <c r="AP42"/>
      <c r="AQ42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98"/>
      <c r="BN42" s="98"/>
      <c r="BO42" s="98"/>
      <c r="BP42" s="98"/>
      <c r="BQ42" s="98"/>
      <c r="BR42" s="98"/>
      <c r="BS42" s="1"/>
      <c r="BT42" s="1"/>
      <c r="BU42" s="1"/>
      <c r="BV42" s="1"/>
      <c r="BW42" s="1"/>
      <c r="BX42" s="1"/>
      <c r="BY42" s="1"/>
    </row>
    <row r="43" spans="1:77" s="103" customFormat="1" ht="14.4" x14ac:dyDescent="0.3">
      <c r="A43" s="1"/>
      <c r="B43" s="1"/>
      <c r="C43" s="1"/>
      <c r="D43" s="1"/>
      <c r="E43" s="1"/>
      <c r="F43" s="1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/>
      <c r="AJ43" s="1"/>
      <c r="AK43" s="1"/>
      <c r="AL43" s="1"/>
      <c r="AM43"/>
      <c r="AN43"/>
      <c r="AO43"/>
      <c r="AP43"/>
      <c r="AQ43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98"/>
      <c r="BN43" s="98"/>
      <c r="BO43" s="98"/>
      <c r="BP43" s="98"/>
      <c r="BQ43" s="98"/>
      <c r="BR43" s="98"/>
      <c r="BS43" s="1"/>
      <c r="BT43" s="1"/>
      <c r="BU43" s="1"/>
      <c r="BV43" s="1"/>
      <c r="BW43" s="1"/>
      <c r="BX43" s="1"/>
      <c r="BY43" s="1"/>
    </row>
    <row r="44" spans="1:77" s="103" customFormat="1" ht="14.4" x14ac:dyDescent="0.3">
      <c r="A44" s="1"/>
      <c r="B44" s="1"/>
      <c r="C44" s="1"/>
      <c r="D44" s="1"/>
      <c r="E44" s="1"/>
      <c r="F44" s="1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/>
      <c r="AJ44" s="1"/>
      <c r="AK44" s="1"/>
      <c r="AL44" s="1"/>
      <c r="AM44"/>
      <c r="AN44"/>
      <c r="AO44"/>
      <c r="AP44"/>
      <c r="AQ44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98"/>
      <c r="BN44" s="98"/>
      <c r="BO44" s="98"/>
      <c r="BP44" s="98"/>
      <c r="BQ44" s="98"/>
      <c r="BR44" s="98"/>
      <c r="BS44" s="1"/>
      <c r="BT44" s="1"/>
      <c r="BU44" s="1"/>
      <c r="BV44" s="1"/>
      <c r="BW44" s="1"/>
      <c r="BX44" s="1"/>
      <c r="BY44" s="1"/>
    </row>
    <row r="45" spans="1:77" s="103" customFormat="1" ht="14.4" x14ac:dyDescent="0.3">
      <c r="A45" s="1"/>
      <c r="B45" s="1"/>
      <c r="C45" s="1"/>
      <c r="D45" s="1"/>
      <c r="E45" s="1"/>
      <c r="F45" s="1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/>
      <c r="AJ45" s="1"/>
      <c r="AK45" s="1"/>
      <c r="AL45" s="1"/>
      <c r="AM45"/>
      <c r="AN45"/>
      <c r="AO45"/>
      <c r="AP45"/>
      <c r="AQ45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98"/>
      <c r="BN45" s="98"/>
      <c r="BO45" s="98"/>
      <c r="BP45" s="98"/>
      <c r="BQ45" s="98"/>
      <c r="BR45" s="98"/>
      <c r="BS45" s="1"/>
      <c r="BT45" s="1"/>
      <c r="BU45" s="1"/>
      <c r="BV45" s="1"/>
      <c r="BW45" s="1"/>
      <c r="BX45" s="1"/>
      <c r="BY45" s="1"/>
    </row>
    <row r="46" spans="1:77" s="103" customFormat="1" ht="14.4" x14ac:dyDescent="0.3">
      <c r="A46" s="1"/>
      <c r="B46" s="1"/>
      <c r="C46" s="1"/>
      <c r="D46" s="1"/>
      <c r="E46" s="1"/>
      <c r="F46" s="1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/>
      <c r="AJ46" s="1"/>
      <c r="AK46" s="1"/>
      <c r="AL46" s="1"/>
      <c r="AM46"/>
      <c r="AN46"/>
      <c r="AO46"/>
      <c r="AP46"/>
      <c r="AQ46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98"/>
      <c r="BN46" s="98"/>
      <c r="BO46" s="98"/>
      <c r="BP46" s="98"/>
      <c r="BQ46" s="98"/>
      <c r="BR46" s="98"/>
      <c r="BS46" s="1"/>
      <c r="BT46" s="1"/>
      <c r="BU46" s="1"/>
      <c r="BV46" s="1"/>
      <c r="BW46" s="1"/>
      <c r="BX46" s="1"/>
      <c r="BY46" s="1"/>
    </row>
    <row r="47" spans="1:77" s="103" customFormat="1" ht="14.4" x14ac:dyDescent="0.3">
      <c r="A47" s="1"/>
      <c r="B47" s="1"/>
      <c r="C47" s="1"/>
      <c r="D47" s="1"/>
      <c r="E47" s="1"/>
      <c r="F47" s="1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/>
      <c r="AJ47" s="1"/>
      <c r="AK47" s="1"/>
      <c r="AL47" s="1"/>
      <c r="AM47"/>
      <c r="AN47"/>
      <c r="AO47"/>
      <c r="AP47"/>
      <c r="AQ47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98"/>
      <c r="BN47" s="98"/>
      <c r="BO47" s="98"/>
      <c r="BP47" s="98"/>
      <c r="BQ47" s="98"/>
      <c r="BR47" s="98"/>
      <c r="BS47" s="1"/>
      <c r="BT47" s="1"/>
      <c r="BU47" s="1"/>
      <c r="BV47" s="1"/>
      <c r="BW47" s="1"/>
      <c r="BX47" s="1"/>
      <c r="BY47" s="1"/>
    </row>
    <row r="48" spans="1:77" s="103" customFormat="1" ht="14.4" x14ac:dyDescent="0.3">
      <c r="A48" s="1"/>
      <c r="B48" s="1"/>
      <c r="C48" s="1"/>
      <c r="D48" s="1"/>
      <c r="E48" s="1"/>
      <c r="F48" s="1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/>
      <c r="AJ48" s="1"/>
      <c r="AK48" s="1"/>
      <c r="AL48" s="1"/>
      <c r="AM48"/>
      <c r="AN48"/>
      <c r="AO48"/>
      <c r="AP48"/>
      <c r="AQ48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98"/>
      <c r="BN48" s="98"/>
      <c r="BO48" s="98"/>
      <c r="BP48" s="98"/>
      <c r="BQ48" s="98"/>
      <c r="BR48" s="98"/>
      <c r="BS48" s="1"/>
      <c r="BT48" s="1"/>
      <c r="BU48" s="1"/>
      <c r="BV48" s="1"/>
      <c r="BW48" s="1"/>
      <c r="BX48" s="1"/>
      <c r="BY48" s="1"/>
    </row>
    <row r="49" spans="1:77" s="103" customFormat="1" ht="14.4" x14ac:dyDescent="0.3">
      <c r="A49" s="1"/>
      <c r="B49" s="1"/>
      <c r="C49" s="1"/>
      <c r="D49" s="1"/>
      <c r="E49" s="1"/>
      <c r="F49" s="1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/>
      <c r="AJ49" s="1"/>
      <c r="AK49" s="1"/>
      <c r="AL49" s="1"/>
      <c r="AM49"/>
      <c r="AN49"/>
      <c r="AO49"/>
      <c r="AP49"/>
      <c r="AQ49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98"/>
      <c r="BN49" s="98"/>
      <c r="BO49" s="98"/>
      <c r="BP49" s="98"/>
      <c r="BQ49" s="98"/>
      <c r="BR49" s="98"/>
      <c r="BS49" s="1"/>
      <c r="BT49" s="1"/>
      <c r="BU49" s="1"/>
      <c r="BV49" s="1"/>
      <c r="BW49" s="1"/>
      <c r="BX49" s="1"/>
      <c r="BY49" s="1"/>
    </row>
    <row r="50" spans="1:77" s="103" customFormat="1" ht="14.4" x14ac:dyDescent="0.3">
      <c r="A50" s="1"/>
      <c r="B50" s="1"/>
      <c r="C50" s="1"/>
      <c r="D50" s="1"/>
      <c r="E50" s="1"/>
      <c r="F50" s="1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/>
      <c r="AJ50" s="1"/>
      <c r="AK50" s="1"/>
      <c r="AL50" s="1"/>
      <c r="AM50"/>
      <c r="AN50"/>
      <c r="AO50"/>
      <c r="AP50"/>
      <c r="AQ50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98"/>
      <c r="BN50" s="98"/>
      <c r="BO50" s="98"/>
      <c r="BP50" s="98"/>
      <c r="BQ50" s="98"/>
      <c r="BR50" s="98"/>
      <c r="BS50" s="1"/>
      <c r="BT50" s="1"/>
      <c r="BU50" s="1"/>
      <c r="BV50" s="1"/>
      <c r="BW50" s="1"/>
      <c r="BX50" s="1"/>
      <c r="BY50" s="1"/>
    </row>
    <row r="51" spans="1:77" s="103" customFormat="1" ht="14.4" x14ac:dyDescent="0.3">
      <c r="A51" s="1"/>
      <c r="B51" s="1"/>
      <c r="C51" s="1"/>
      <c r="D51" s="1"/>
      <c r="E51" s="1"/>
      <c r="F51" s="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/>
      <c r="AJ51" s="1"/>
      <c r="AK51" s="1"/>
      <c r="AL51" s="1"/>
      <c r="AM51"/>
      <c r="AN51"/>
      <c r="AO51"/>
      <c r="AP51"/>
      <c r="AQ5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98"/>
      <c r="BN51" s="98"/>
      <c r="BO51" s="98"/>
      <c r="BP51" s="98"/>
      <c r="BQ51" s="98"/>
      <c r="BR51" s="98"/>
      <c r="BS51" s="1"/>
      <c r="BT51" s="1"/>
      <c r="BU51" s="1"/>
      <c r="BV51" s="1"/>
      <c r="BW51" s="1"/>
      <c r="BX51" s="1"/>
      <c r="BY51" s="1"/>
    </row>
    <row r="52" spans="1:77" s="103" customFormat="1" ht="14.4" x14ac:dyDescent="0.3">
      <c r="A52" s="1"/>
      <c r="B52" s="1"/>
      <c r="C52" s="1"/>
      <c r="D52" s="1"/>
      <c r="E52" s="1"/>
      <c r="F52" s="1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/>
      <c r="AJ52" s="1"/>
      <c r="AK52" s="1"/>
      <c r="AL52" s="1"/>
      <c r="AM52"/>
      <c r="AN52"/>
      <c r="AO52"/>
      <c r="AP52"/>
      <c r="AQ52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98"/>
      <c r="BN52" s="98"/>
      <c r="BO52" s="98"/>
      <c r="BP52" s="98"/>
      <c r="BQ52" s="98"/>
      <c r="BR52" s="98"/>
      <c r="BS52" s="1"/>
      <c r="BT52" s="1"/>
      <c r="BU52" s="1"/>
      <c r="BV52" s="1"/>
      <c r="BW52" s="1"/>
      <c r="BX52" s="1"/>
      <c r="BY52" s="1"/>
    </row>
    <row r="53" spans="1:77" s="103" customFormat="1" ht="14.4" x14ac:dyDescent="0.3">
      <c r="A53" s="1"/>
      <c r="B53" s="1"/>
      <c r="C53" s="1"/>
      <c r="D53" s="1"/>
      <c r="E53" s="1"/>
      <c r="F53" s="1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/>
      <c r="AJ53" s="1"/>
      <c r="AK53" s="1"/>
      <c r="AL53" s="1"/>
      <c r="AM53"/>
      <c r="AN53"/>
      <c r="AO53"/>
      <c r="AP53"/>
      <c r="AQ53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98"/>
      <c r="BN53" s="98"/>
      <c r="BO53" s="98"/>
      <c r="BP53" s="98"/>
      <c r="BQ53" s="98"/>
      <c r="BR53" s="98"/>
      <c r="BS53" s="1"/>
      <c r="BT53" s="1"/>
      <c r="BU53" s="1"/>
      <c r="BV53" s="1"/>
      <c r="BW53" s="1"/>
      <c r="BX53" s="1"/>
      <c r="BY53" s="1"/>
    </row>
    <row r="54" spans="1:77" s="103" customFormat="1" ht="14.4" x14ac:dyDescent="0.3">
      <c r="A54" s="1"/>
      <c r="B54" s="1"/>
      <c r="C54" s="1"/>
      <c r="D54" s="1"/>
      <c r="E54" s="1"/>
      <c r="F54" s="1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/>
      <c r="AJ54" s="1"/>
      <c r="AK54" s="1"/>
      <c r="AL54" s="1"/>
      <c r="AM54"/>
      <c r="AN54"/>
      <c r="AO54"/>
      <c r="AP54"/>
      <c r="AQ54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98"/>
      <c r="BN54" s="98"/>
      <c r="BO54" s="98"/>
      <c r="BP54" s="98"/>
      <c r="BQ54" s="98"/>
      <c r="BR54" s="98"/>
      <c r="BS54" s="1"/>
      <c r="BT54" s="1"/>
      <c r="BU54" s="1"/>
      <c r="BV54" s="1"/>
      <c r="BW54" s="1"/>
      <c r="BX54" s="1"/>
      <c r="BY54" s="1"/>
    </row>
    <row r="55" spans="1:77" s="103" customFormat="1" ht="14.4" x14ac:dyDescent="0.3">
      <c r="A55" s="1"/>
      <c r="B55" s="1"/>
      <c r="C55" s="1"/>
      <c r="D55" s="1"/>
      <c r="E55" s="1"/>
      <c r="F55" s="1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/>
      <c r="AJ55" s="1"/>
      <c r="AK55" s="1"/>
      <c r="AL55" s="1"/>
      <c r="AM55"/>
      <c r="AN55"/>
      <c r="AO55"/>
      <c r="AP55"/>
      <c r="AQ55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98"/>
      <c r="BN55" s="98"/>
      <c r="BO55" s="98"/>
      <c r="BP55" s="98"/>
      <c r="BQ55" s="98"/>
      <c r="BR55" s="98"/>
      <c r="BS55" s="1"/>
      <c r="BT55" s="1"/>
      <c r="BU55" s="1"/>
      <c r="BV55" s="1"/>
      <c r="BW55" s="1"/>
      <c r="BX55" s="1"/>
      <c r="BY55" s="1"/>
    </row>
    <row r="56" spans="1:77" s="103" customFormat="1" ht="14.4" x14ac:dyDescent="0.3">
      <c r="A56" s="1"/>
      <c r="B56" s="1"/>
      <c r="C56" s="1"/>
      <c r="D56" s="1"/>
      <c r="E56" s="1"/>
      <c r="F56" s="1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/>
      <c r="AJ56" s="1"/>
      <c r="AK56" s="1"/>
      <c r="AL56" s="1"/>
      <c r="AM56"/>
      <c r="AN56"/>
      <c r="AO56"/>
      <c r="AP56"/>
      <c r="AQ56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98"/>
      <c r="BN56" s="98"/>
      <c r="BO56" s="98"/>
      <c r="BP56" s="98"/>
      <c r="BQ56" s="98"/>
      <c r="BR56" s="98"/>
      <c r="BS56" s="1"/>
      <c r="BT56" s="1"/>
      <c r="BU56" s="1"/>
      <c r="BV56" s="1"/>
      <c r="BW56" s="1"/>
      <c r="BX56" s="1"/>
      <c r="BY56" s="1"/>
    </row>
    <row r="57" spans="1:77" s="103" customFormat="1" ht="14.4" x14ac:dyDescent="0.3">
      <c r="A57" s="1"/>
      <c r="B57" s="1"/>
      <c r="C57" s="1"/>
      <c r="D57" s="1"/>
      <c r="E57" s="1"/>
      <c r="F57" s="1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/>
      <c r="AJ57" s="1"/>
      <c r="AK57" s="1"/>
      <c r="AL57" s="1"/>
      <c r="AM57"/>
      <c r="AN57"/>
      <c r="AO57"/>
      <c r="AP57"/>
      <c r="AQ57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98"/>
      <c r="BN57" s="98"/>
      <c r="BO57" s="98"/>
      <c r="BP57" s="98"/>
      <c r="BQ57" s="98"/>
      <c r="BR57" s="98"/>
      <c r="BS57" s="1"/>
      <c r="BT57" s="1"/>
      <c r="BU57" s="1"/>
      <c r="BV57" s="1"/>
      <c r="BW57" s="1"/>
      <c r="BX57" s="1"/>
      <c r="BY57" s="1"/>
    </row>
    <row r="58" spans="1:77" s="103" customFormat="1" ht="14.4" x14ac:dyDescent="0.3">
      <c r="A58" s="1"/>
      <c r="B58" s="1"/>
      <c r="C58" s="1"/>
      <c r="D58" s="1"/>
      <c r="E58" s="1"/>
      <c r="F58" s="1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/>
      <c r="AJ58" s="1"/>
      <c r="AK58" s="1"/>
      <c r="AL58" s="1"/>
      <c r="AM58"/>
      <c r="AN58"/>
      <c r="AO58"/>
      <c r="AP58"/>
      <c r="AQ58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98"/>
      <c r="BN58" s="98"/>
      <c r="BO58" s="98"/>
      <c r="BP58" s="98"/>
      <c r="BQ58" s="98"/>
      <c r="BR58" s="98"/>
      <c r="BS58" s="1"/>
      <c r="BT58" s="1"/>
      <c r="BU58" s="1"/>
      <c r="BV58" s="1"/>
      <c r="BW58" s="1"/>
      <c r="BX58" s="1"/>
      <c r="BY58" s="1"/>
    </row>
    <row r="59" spans="1:77" s="103" customFormat="1" ht="14.4" x14ac:dyDescent="0.3">
      <c r="A59" s="1"/>
      <c r="B59" s="1"/>
      <c r="C59" s="1"/>
      <c r="D59" s="1"/>
      <c r="E59" s="1"/>
      <c r="F59" s="1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/>
      <c r="AJ59" s="1"/>
      <c r="AK59" s="1"/>
      <c r="AL59" s="1"/>
      <c r="AM59"/>
      <c r="AN59"/>
      <c r="AO59"/>
      <c r="AP59"/>
      <c r="AQ59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98"/>
      <c r="BN59" s="98"/>
      <c r="BO59" s="98"/>
      <c r="BP59" s="98"/>
      <c r="BQ59" s="98"/>
      <c r="BR59" s="98"/>
      <c r="BS59" s="1"/>
      <c r="BT59" s="1"/>
      <c r="BU59" s="1"/>
      <c r="BV59" s="1"/>
      <c r="BW59" s="1"/>
      <c r="BX59" s="1"/>
      <c r="BY59" s="1"/>
    </row>
    <row r="60" spans="1:77" s="103" customFormat="1" ht="14.4" x14ac:dyDescent="0.3">
      <c r="A60" s="1"/>
      <c r="B60" s="1"/>
      <c r="C60" s="1"/>
      <c r="D60" s="1"/>
      <c r="E60" s="1"/>
      <c r="F60" s="1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/>
      <c r="AJ60" s="1"/>
      <c r="AK60" s="1"/>
      <c r="AL60" s="1"/>
      <c r="AM60"/>
      <c r="AN60"/>
      <c r="AO60"/>
      <c r="AP60"/>
      <c r="AQ60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98"/>
      <c r="BN60" s="98"/>
      <c r="BO60" s="98"/>
      <c r="BP60" s="98"/>
      <c r="BQ60" s="98"/>
      <c r="BR60" s="98"/>
      <c r="BS60" s="1"/>
      <c r="BT60" s="1"/>
      <c r="BU60" s="1"/>
      <c r="BV60" s="1"/>
      <c r="BW60" s="1"/>
      <c r="BX60" s="1"/>
      <c r="BY60" s="1"/>
    </row>
    <row r="61" spans="1:77" s="103" customFormat="1" ht="14.4" x14ac:dyDescent="0.3">
      <c r="A61" s="1"/>
      <c r="B61" s="1"/>
      <c r="C61" s="1"/>
      <c r="D61" s="1"/>
      <c r="E61" s="1"/>
      <c r="F61" s="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/>
      <c r="AJ61" s="1"/>
      <c r="AK61" s="1"/>
      <c r="AL61" s="1"/>
      <c r="AM61"/>
      <c r="AN61"/>
      <c r="AO61"/>
      <c r="AP61"/>
      <c r="AQ6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98"/>
      <c r="BN61" s="98"/>
      <c r="BO61" s="98"/>
      <c r="BP61" s="98"/>
      <c r="BQ61" s="98"/>
      <c r="BR61" s="98"/>
      <c r="BS61" s="1"/>
      <c r="BT61" s="1"/>
      <c r="BU61" s="1"/>
      <c r="BV61" s="1"/>
      <c r="BW61" s="1"/>
      <c r="BX61" s="1"/>
      <c r="BY61" s="1"/>
    </row>
    <row r="62" spans="1:77" s="103" customFormat="1" ht="14.4" x14ac:dyDescent="0.3">
      <c r="A62" s="1"/>
      <c r="B62" s="1"/>
      <c r="C62" s="1"/>
      <c r="D62" s="1"/>
      <c r="E62" s="1"/>
      <c r="F62" s="1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/>
      <c r="AJ62" s="1"/>
      <c r="AK62" s="1"/>
      <c r="AL62" s="1"/>
      <c r="AM62"/>
      <c r="AN62"/>
      <c r="AO62"/>
      <c r="AP62"/>
      <c r="AQ62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98"/>
      <c r="BN62" s="98"/>
      <c r="BO62" s="98"/>
      <c r="BP62" s="98"/>
      <c r="BQ62" s="98"/>
      <c r="BR62" s="98"/>
      <c r="BS62" s="1"/>
      <c r="BT62" s="1"/>
      <c r="BU62" s="1"/>
      <c r="BV62" s="1"/>
      <c r="BW62" s="1"/>
      <c r="BX62" s="1"/>
      <c r="BY62" s="1"/>
    </row>
    <row r="63" spans="1:77" s="103" customFormat="1" ht="14.4" x14ac:dyDescent="0.3">
      <c r="A63" s="1"/>
      <c r="B63" s="1"/>
      <c r="C63" s="1"/>
      <c r="D63" s="1"/>
      <c r="E63" s="1"/>
      <c r="F63" s="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/>
      <c r="AJ63" s="1"/>
      <c r="AK63" s="1"/>
      <c r="AL63" s="1"/>
      <c r="AM63"/>
      <c r="AN63"/>
      <c r="AO63"/>
      <c r="AP63"/>
      <c r="AQ63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98"/>
      <c r="BN63" s="98"/>
      <c r="BO63" s="98"/>
      <c r="BP63" s="98"/>
      <c r="BQ63" s="98"/>
      <c r="BR63" s="98"/>
      <c r="BS63" s="1"/>
      <c r="BT63" s="1"/>
      <c r="BU63" s="1"/>
      <c r="BV63" s="1"/>
      <c r="BW63" s="1"/>
      <c r="BX63" s="1"/>
      <c r="BY63" s="1"/>
    </row>
    <row r="64" spans="1:77" s="103" customFormat="1" ht="14.4" x14ac:dyDescent="0.3">
      <c r="A64" s="1"/>
      <c r="B64" s="1"/>
      <c r="C64" s="1"/>
      <c r="D64" s="1"/>
      <c r="E64" s="1"/>
      <c r="F64" s="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/>
      <c r="AJ64" s="1"/>
      <c r="AK64" s="1"/>
      <c r="AL64" s="1"/>
      <c r="AM64"/>
      <c r="AN64"/>
      <c r="AO64"/>
      <c r="AP64"/>
      <c r="AQ64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98"/>
      <c r="BN64" s="98"/>
      <c r="BO64" s="98"/>
      <c r="BP64" s="98"/>
      <c r="BQ64" s="98"/>
      <c r="BR64" s="98"/>
      <c r="BS64" s="1"/>
      <c r="BT64" s="1"/>
      <c r="BU64" s="1"/>
      <c r="BV64" s="1"/>
      <c r="BW64" s="1"/>
      <c r="BX64" s="1"/>
      <c r="BY64" s="1"/>
    </row>
    <row r="65" spans="1:77" s="103" customFormat="1" ht="14.4" x14ac:dyDescent="0.3">
      <c r="A65" s="1"/>
      <c r="B65" s="1"/>
      <c r="C65" s="1"/>
      <c r="D65" s="1"/>
      <c r="E65" s="1"/>
      <c r="F65" s="1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/>
      <c r="AJ65" s="1"/>
      <c r="AK65" s="1"/>
      <c r="AL65" s="1"/>
      <c r="AM65"/>
      <c r="AN65"/>
      <c r="AO65"/>
      <c r="AP65"/>
      <c r="AQ65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98"/>
      <c r="BN65" s="98"/>
      <c r="BO65" s="98"/>
      <c r="BP65" s="98"/>
      <c r="BQ65" s="98"/>
      <c r="BR65" s="98"/>
      <c r="BS65" s="1"/>
      <c r="BT65" s="1"/>
      <c r="BU65" s="1"/>
      <c r="BV65" s="1"/>
      <c r="BW65" s="1"/>
      <c r="BX65" s="1"/>
      <c r="BY65" s="1"/>
    </row>
    <row r="66" spans="1:77" s="103" customFormat="1" ht="14.4" x14ac:dyDescent="0.3">
      <c r="A66" s="1"/>
      <c r="B66" s="1"/>
      <c r="C66" s="1"/>
      <c r="D66" s="1"/>
      <c r="E66" s="1"/>
      <c r="F66" s="1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/>
      <c r="AJ66" s="1"/>
      <c r="AK66" s="1"/>
      <c r="AL66" s="1"/>
      <c r="AM66"/>
      <c r="AN66"/>
      <c r="AO66"/>
      <c r="AP66"/>
      <c r="AQ66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98"/>
      <c r="BN66" s="98"/>
      <c r="BO66" s="98"/>
      <c r="BP66" s="98"/>
      <c r="BQ66" s="98"/>
      <c r="BR66" s="98"/>
      <c r="BS66" s="1"/>
      <c r="BT66" s="1"/>
      <c r="BU66" s="1"/>
      <c r="BV66" s="1"/>
      <c r="BW66" s="1"/>
      <c r="BX66" s="1"/>
      <c r="BY66" s="1"/>
    </row>
    <row r="67" spans="1:77" s="103" customFormat="1" ht="14.4" x14ac:dyDescent="0.3">
      <c r="A67" s="1"/>
      <c r="B67" s="1"/>
      <c r="C67" s="1"/>
      <c r="D67" s="1"/>
      <c r="E67" s="1"/>
      <c r="F67" s="1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/>
      <c r="AJ67" s="1"/>
      <c r="AK67" s="1"/>
      <c r="AL67" s="1"/>
      <c r="AM67"/>
      <c r="AN67"/>
      <c r="AO67"/>
      <c r="AP67"/>
      <c r="AQ67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98"/>
      <c r="BN67" s="98"/>
      <c r="BO67" s="98"/>
      <c r="BP67" s="98"/>
      <c r="BQ67" s="98"/>
      <c r="BR67" s="98"/>
      <c r="BS67" s="1"/>
      <c r="BT67" s="1"/>
      <c r="BU67" s="1"/>
      <c r="BV67" s="1"/>
      <c r="BW67" s="1"/>
      <c r="BX67" s="1"/>
      <c r="BY67" s="1"/>
    </row>
    <row r="68" spans="1:77" s="103" customFormat="1" ht="14.4" x14ac:dyDescent="0.3">
      <c r="A68" s="1"/>
      <c r="B68" s="1"/>
      <c r="C68" s="1"/>
      <c r="D68" s="1"/>
      <c r="E68" s="1"/>
      <c r="F68" s="1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/>
      <c r="AJ68" s="1"/>
      <c r="AK68" s="1"/>
      <c r="AL68" s="1"/>
      <c r="AM68"/>
      <c r="AN68"/>
      <c r="AO68"/>
      <c r="AP68"/>
      <c r="AQ68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98"/>
      <c r="BN68" s="98"/>
      <c r="BO68" s="98"/>
      <c r="BP68" s="98"/>
      <c r="BQ68" s="98"/>
      <c r="BR68" s="98"/>
      <c r="BS68" s="1"/>
      <c r="BT68" s="1"/>
      <c r="BU68" s="1"/>
      <c r="BV68" s="1"/>
      <c r="BW68" s="1"/>
      <c r="BX68" s="1"/>
      <c r="BY68" s="1"/>
    </row>
    <row r="69" spans="1:77" s="103" customFormat="1" ht="14.4" x14ac:dyDescent="0.3">
      <c r="A69" s="1"/>
      <c r="B69" s="1"/>
      <c r="C69" s="1"/>
      <c r="D69" s="1"/>
      <c r="E69" s="1"/>
      <c r="F69" s="1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/>
      <c r="AJ69" s="1"/>
      <c r="AK69" s="1"/>
      <c r="AL69" s="1"/>
      <c r="AM69"/>
      <c r="AN69"/>
      <c r="AO69"/>
      <c r="AP69"/>
      <c r="AQ69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98"/>
      <c r="BN69" s="98"/>
      <c r="BO69" s="98"/>
      <c r="BP69" s="98"/>
      <c r="BQ69" s="98"/>
      <c r="BR69" s="98"/>
      <c r="BS69" s="1"/>
      <c r="BT69" s="1"/>
      <c r="BU69" s="1"/>
      <c r="BV69" s="1"/>
      <c r="BW69" s="1"/>
      <c r="BX69" s="1"/>
      <c r="BY69" s="1"/>
    </row>
    <row r="70" spans="1:77" s="103" customFormat="1" ht="14.4" x14ac:dyDescent="0.3">
      <c r="A70" s="1"/>
      <c r="B70" s="1"/>
      <c r="C70" s="1"/>
      <c r="D70" s="1"/>
      <c r="E70" s="1"/>
      <c r="F70" s="1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/>
      <c r="AJ70" s="1"/>
      <c r="AK70" s="1"/>
      <c r="AL70" s="1"/>
      <c r="AM70"/>
      <c r="AN70"/>
      <c r="AO70"/>
      <c r="AP70"/>
      <c r="AQ70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98"/>
      <c r="BN70" s="98"/>
      <c r="BO70" s="98"/>
      <c r="BP70" s="98"/>
      <c r="BQ70" s="98"/>
      <c r="BR70" s="98"/>
      <c r="BS70" s="1"/>
      <c r="BT70" s="1"/>
      <c r="BU70" s="1"/>
      <c r="BV70" s="1"/>
      <c r="BW70" s="1"/>
      <c r="BX70" s="1"/>
      <c r="BY70" s="1"/>
    </row>
    <row r="71" spans="1:77" s="103" customFormat="1" ht="14.4" x14ac:dyDescent="0.3">
      <c r="A71" s="1"/>
      <c r="B71" s="1"/>
      <c r="C71" s="1"/>
      <c r="D71" s="1"/>
      <c r="E71" s="1"/>
      <c r="F71" s="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/>
      <c r="AJ71" s="1"/>
      <c r="AK71" s="1"/>
      <c r="AL71" s="1"/>
      <c r="AM71"/>
      <c r="AN71"/>
      <c r="AO71"/>
      <c r="AP71"/>
      <c r="AQ7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98"/>
      <c r="BN71" s="98"/>
      <c r="BO71" s="98"/>
      <c r="BP71" s="98"/>
      <c r="BQ71" s="98"/>
      <c r="BR71" s="98"/>
      <c r="BS71" s="1"/>
      <c r="BT71" s="1"/>
      <c r="BU71" s="1"/>
      <c r="BV71" s="1"/>
      <c r="BW71" s="1"/>
      <c r="BX71" s="1"/>
      <c r="BY71" s="1"/>
    </row>
    <row r="72" spans="1:77" s="103" customFormat="1" ht="14.4" x14ac:dyDescent="0.3">
      <c r="A72" s="1"/>
      <c r="B72" s="1"/>
      <c r="C72" s="1"/>
      <c r="D72" s="1"/>
      <c r="E72" s="1"/>
      <c r="F72" s="1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/>
      <c r="AJ72" s="1"/>
      <c r="AK72" s="1"/>
      <c r="AL72" s="1"/>
      <c r="AM72"/>
      <c r="AN72"/>
      <c r="AO72"/>
      <c r="AP72"/>
      <c r="AQ72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98"/>
      <c r="BN72" s="98"/>
      <c r="BO72" s="98"/>
      <c r="BP72" s="98"/>
      <c r="BQ72" s="98"/>
      <c r="BR72" s="98"/>
      <c r="BS72" s="1"/>
      <c r="BT72" s="1"/>
      <c r="BU72" s="1"/>
      <c r="BV72" s="1"/>
      <c r="BW72" s="1"/>
      <c r="BX72" s="1"/>
      <c r="BY72" s="1"/>
    </row>
    <row r="73" spans="1:77" s="103" customFormat="1" ht="14.4" x14ac:dyDescent="0.3">
      <c r="A73" s="1"/>
      <c r="B73" s="1"/>
      <c r="C73" s="1"/>
      <c r="D73" s="1"/>
      <c r="E73" s="1"/>
      <c r="F73" s="1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/>
      <c r="AJ73" s="1"/>
      <c r="AK73" s="1"/>
      <c r="AL73" s="1"/>
      <c r="AM73"/>
      <c r="AN73"/>
      <c r="AO73"/>
      <c r="AP73"/>
      <c r="AQ73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98"/>
      <c r="BN73" s="98"/>
      <c r="BO73" s="98"/>
      <c r="BP73" s="98"/>
      <c r="BQ73" s="98"/>
      <c r="BR73" s="98"/>
      <c r="BS73" s="1"/>
      <c r="BT73" s="1"/>
      <c r="BU73" s="1"/>
      <c r="BV73" s="1"/>
      <c r="BW73" s="1"/>
      <c r="BX73" s="1"/>
      <c r="BY73" s="1"/>
    </row>
    <row r="74" spans="1:77" s="103" customFormat="1" ht="14.4" x14ac:dyDescent="0.3">
      <c r="A74" s="1"/>
      <c r="B74" s="1"/>
      <c r="C74" s="1"/>
      <c r="D74" s="1"/>
      <c r="E74" s="1"/>
      <c r="F74" s="1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/>
      <c r="AJ74" s="1"/>
      <c r="AK74" s="1"/>
      <c r="AL74" s="1"/>
      <c r="AM74"/>
      <c r="AN74"/>
      <c r="AO74"/>
      <c r="AP74"/>
      <c r="AQ74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98"/>
      <c r="BN74" s="98"/>
      <c r="BO74" s="98"/>
      <c r="BP74" s="98"/>
      <c r="BQ74" s="98"/>
      <c r="BR74" s="98"/>
      <c r="BS74" s="1"/>
      <c r="BT74" s="1"/>
      <c r="BU74" s="1"/>
      <c r="BV74" s="1"/>
      <c r="BW74" s="1"/>
      <c r="BX74" s="1"/>
      <c r="BY74" s="1"/>
    </row>
    <row r="75" spans="1:77" s="103" customFormat="1" ht="14.4" x14ac:dyDescent="0.3">
      <c r="A75" s="1"/>
      <c r="B75" s="1"/>
      <c r="C75" s="1"/>
      <c r="D75" s="1"/>
      <c r="E75" s="1"/>
      <c r="F75" s="1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/>
      <c r="AJ75" s="1"/>
      <c r="AK75" s="1"/>
      <c r="AL75" s="1"/>
      <c r="AM75"/>
      <c r="AN75"/>
      <c r="AO75"/>
      <c r="AP75"/>
      <c r="AQ75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98"/>
      <c r="BN75" s="98"/>
      <c r="BO75" s="98"/>
      <c r="BP75" s="98"/>
      <c r="BQ75" s="98"/>
      <c r="BR75" s="98"/>
      <c r="BS75" s="1"/>
      <c r="BT75" s="1"/>
      <c r="BU75" s="1"/>
      <c r="BV75" s="1"/>
      <c r="BW75" s="1"/>
      <c r="BX75" s="1"/>
      <c r="BY75" s="1"/>
    </row>
    <row r="76" spans="1:77" s="103" customFormat="1" ht="14.4" x14ac:dyDescent="0.3">
      <c r="A76" s="1"/>
      <c r="B76" s="1"/>
      <c r="C76" s="1"/>
      <c r="D76" s="1"/>
      <c r="E76" s="1"/>
      <c r="F76" s="1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/>
      <c r="AJ76" s="1"/>
      <c r="AK76" s="1"/>
      <c r="AL76" s="1"/>
      <c r="AM76"/>
      <c r="AN76"/>
      <c r="AO76"/>
      <c r="AP76"/>
      <c r="AQ76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98"/>
      <c r="BN76" s="98"/>
      <c r="BO76" s="98"/>
      <c r="BP76" s="98"/>
      <c r="BQ76" s="98"/>
      <c r="BR76" s="98"/>
      <c r="BS76" s="1"/>
      <c r="BT76" s="1"/>
      <c r="BU76" s="1"/>
      <c r="BV76" s="1"/>
      <c r="BW76" s="1"/>
      <c r="BX76" s="1"/>
      <c r="BY76" s="1"/>
    </row>
    <row r="77" spans="1:77" s="103" customFormat="1" ht="14.4" x14ac:dyDescent="0.3">
      <c r="A77" s="1"/>
      <c r="B77" s="1"/>
      <c r="C77" s="1"/>
      <c r="D77" s="1"/>
      <c r="E77" s="1"/>
      <c r="F77" s="1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/>
      <c r="AJ77" s="1"/>
      <c r="AK77" s="1"/>
      <c r="AL77" s="1"/>
      <c r="AM77"/>
      <c r="AN77"/>
      <c r="AO77"/>
      <c r="AP77"/>
      <c r="AQ77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98"/>
      <c r="BN77" s="98"/>
      <c r="BO77" s="98"/>
      <c r="BP77" s="98"/>
      <c r="BQ77" s="98"/>
      <c r="BR77" s="98"/>
      <c r="BS77" s="1"/>
      <c r="BT77" s="1"/>
      <c r="BU77" s="1"/>
      <c r="BV77" s="1"/>
      <c r="BW77" s="1"/>
      <c r="BX77" s="1"/>
      <c r="BY77" s="1"/>
    </row>
    <row r="78" spans="1:77" s="103" customFormat="1" ht="14.4" x14ac:dyDescent="0.3">
      <c r="A78" s="1"/>
      <c r="B78" s="1"/>
      <c r="C78" s="1"/>
      <c r="D78" s="1"/>
      <c r="E78" s="1"/>
      <c r="F78" s="1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/>
      <c r="AJ78" s="1"/>
      <c r="AK78" s="1"/>
      <c r="AL78" s="1"/>
      <c r="AM78"/>
      <c r="AN78"/>
      <c r="AO78"/>
      <c r="AP78"/>
      <c r="AQ78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98"/>
      <c r="BN78" s="98"/>
      <c r="BO78" s="98"/>
      <c r="BP78" s="98"/>
      <c r="BQ78" s="98"/>
      <c r="BR78" s="98"/>
      <c r="BS78" s="1"/>
      <c r="BT78" s="1"/>
      <c r="BU78" s="1"/>
      <c r="BV78" s="1"/>
      <c r="BW78" s="1"/>
      <c r="BX78" s="1"/>
      <c r="BY78" s="1"/>
    </row>
    <row r="79" spans="1:77" s="103" customFormat="1" ht="14.4" x14ac:dyDescent="0.3">
      <c r="A79" s="1"/>
      <c r="B79" s="1"/>
      <c r="C79" s="1"/>
      <c r="D79" s="1"/>
      <c r="E79" s="1"/>
      <c r="F79" s="1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/>
      <c r="AJ79" s="1"/>
      <c r="AK79" s="1"/>
      <c r="AL79" s="1"/>
      <c r="AM79"/>
      <c r="AN79"/>
      <c r="AO79"/>
      <c r="AP79"/>
      <c r="AQ79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98"/>
      <c r="BN79" s="98"/>
      <c r="BO79" s="98"/>
      <c r="BP79" s="98"/>
      <c r="BQ79" s="98"/>
      <c r="BR79" s="98"/>
      <c r="BS79" s="1"/>
      <c r="BT79" s="1"/>
      <c r="BU79" s="1"/>
      <c r="BV79" s="1"/>
      <c r="BW79" s="1"/>
      <c r="BX79" s="1"/>
      <c r="BY79" s="1"/>
    </row>
    <row r="80" spans="1:77" s="103" customFormat="1" ht="14.4" x14ac:dyDescent="0.3">
      <c r="A80" s="1"/>
      <c r="B80" s="1"/>
      <c r="C80" s="1"/>
      <c r="D80" s="1"/>
      <c r="E80" s="1"/>
      <c r="F80" s="1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/>
      <c r="AJ80" s="1"/>
      <c r="AK80" s="1"/>
      <c r="AL80" s="1"/>
      <c r="AM80"/>
      <c r="AN80"/>
      <c r="AO80"/>
      <c r="AP80"/>
      <c r="AQ80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98"/>
      <c r="BN80" s="98"/>
      <c r="BO80" s="98"/>
      <c r="BP80" s="98"/>
      <c r="BQ80" s="98"/>
      <c r="BR80" s="98"/>
      <c r="BS80" s="1"/>
      <c r="BT80" s="1"/>
      <c r="BU80" s="1"/>
      <c r="BV80" s="1"/>
      <c r="BW80" s="1"/>
      <c r="BX80" s="1"/>
      <c r="BY80" s="1"/>
    </row>
    <row r="81" spans="7:77" s="103" customFormat="1" ht="14.4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AI81"/>
      <c r="AM81"/>
      <c r="AN81"/>
      <c r="AO81"/>
      <c r="AP81"/>
      <c r="AQ81"/>
      <c r="BK81" s="1"/>
      <c r="BL81" s="1"/>
      <c r="BM81" s="98"/>
      <c r="BN81" s="98"/>
      <c r="BO81" s="98"/>
      <c r="BP81" s="98"/>
      <c r="BQ81" s="98"/>
      <c r="BR81" s="98"/>
      <c r="BS81" s="1"/>
      <c r="BT81" s="1"/>
      <c r="BU81" s="1"/>
      <c r="BV81" s="1"/>
      <c r="BW81" s="1"/>
      <c r="BX81" s="1"/>
      <c r="BY81" s="1"/>
    </row>
    <row r="82" spans="7:77" s="103" customFormat="1" ht="14.4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AI82"/>
      <c r="AM82"/>
      <c r="AN82"/>
      <c r="AO82"/>
      <c r="AP82"/>
      <c r="AQ82"/>
      <c r="BK82" s="1"/>
      <c r="BL82" s="1"/>
      <c r="BM82" s="98"/>
      <c r="BN82" s="98"/>
      <c r="BO82" s="98"/>
      <c r="BP82" s="98"/>
      <c r="BQ82" s="98"/>
      <c r="BR82" s="98"/>
      <c r="BS82" s="1"/>
      <c r="BT82" s="1"/>
      <c r="BU82" s="1"/>
      <c r="BV82" s="1"/>
      <c r="BW82" s="1"/>
      <c r="BX82" s="1"/>
      <c r="BY82" s="1"/>
    </row>
    <row r="83" spans="7:77" s="103" customFormat="1" ht="14.4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AI83"/>
      <c r="AM83"/>
      <c r="AN83"/>
      <c r="AO83"/>
      <c r="AP83"/>
      <c r="AQ83"/>
      <c r="BK83" s="1"/>
      <c r="BL83" s="1"/>
      <c r="BM83" s="98"/>
      <c r="BN83" s="98"/>
      <c r="BO83" s="98"/>
      <c r="BP83" s="98"/>
      <c r="BQ83" s="98"/>
      <c r="BR83" s="98"/>
      <c r="BS83" s="1"/>
      <c r="BT83" s="1"/>
      <c r="BU83" s="1"/>
      <c r="BV83" s="1"/>
      <c r="BW83" s="1"/>
      <c r="BX83" s="1"/>
      <c r="BY83" s="1"/>
    </row>
    <row r="84" spans="7:77" s="103" customFormat="1" ht="14.4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AI84"/>
      <c r="AM84"/>
      <c r="AN84"/>
      <c r="AO84"/>
      <c r="AP84"/>
      <c r="AQ84"/>
      <c r="BK84" s="1"/>
      <c r="BL84" s="1"/>
      <c r="BM84" s="98"/>
      <c r="BN84" s="98"/>
      <c r="BO84" s="98"/>
      <c r="BP84" s="98"/>
      <c r="BQ84" s="98"/>
      <c r="BR84" s="98"/>
      <c r="BS84" s="1"/>
      <c r="BT84" s="1"/>
      <c r="BU84" s="1"/>
      <c r="BV84" s="1"/>
      <c r="BW84" s="1"/>
      <c r="BX84" s="1"/>
      <c r="BY84" s="1"/>
    </row>
    <row r="85" spans="7:77" s="103" customFormat="1" ht="14.4" x14ac:dyDescent="0.3"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AI85"/>
      <c r="AM85"/>
      <c r="AN85"/>
      <c r="AO85"/>
      <c r="AP85"/>
      <c r="AQ85"/>
      <c r="BK85" s="1"/>
      <c r="BL85" s="1"/>
      <c r="BM85" s="98"/>
      <c r="BN85" s="98"/>
      <c r="BO85" s="98"/>
      <c r="BP85" s="98"/>
      <c r="BQ85" s="98"/>
      <c r="BR85" s="98"/>
      <c r="BS85" s="1"/>
      <c r="BT85" s="1"/>
      <c r="BU85" s="1"/>
      <c r="BV85" s="1"/>
      <c r="BW85" s="1"/>
      <c r="BX85" s="1"/>
      <c r="BY85" s="1"/>
    </row>
    <row r="86" spans="7:77" s="103" customFormat="1" ht="14.4" x14ac:dyDescent="0.3"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AI86"/>
      <c r="AM86"/>
      <c r="AN86"/>
      <c r="AO86"/>
      <c r="AP86"/>
      <c r="AQ86"/>
      <c r="BK86" s="1"/>
      <c r="BL86" s="1"/>
      <c r="BM86" s="121"/>
      <c r="BN86" s="121"/>
      <c r="BO86" s="121"/>
      <c r="BP86" s="121"/>
      <c r="BQ86" s="121"/>
      <c r="BR86" s="121"/>
      <c r="BS86" s="1"/>
      <c r="BT86" s="1"/>
      <c r="BU86" s="1"/>
      <c r="BV86" s="1"/>
      <c r="BW86" s="1"/>
      <c r="BX86" s="1"/>
      <c r="BY86" s="1"/>
    </row>
    <row r="87" spans="7:77" s="103" customFormat="1" ht="14.4" x14ac:dyDescent="0.3"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AI87"/>
      <c r="AM87"/>
      <c r="AN87"/>
      <c r="AO87"/>
      <c r="AP87"/>
      <c r="AQ87"/>
      <c r="BK87" s="1"/>
      <c r="BL87" s="1"/>
      <c r="BM87" s="121"/>
      <c r="BN87" s="121"/>
      <c r="BO87" s="121"/>
      <c r="BP87" s="121"/>
      <c r="BQ87" s="121"/>
      <c r="BR87" s="121"/>
      <c r="BS87" s="1"/>
      <c r="BT87" s="1"/>
      <c r="BU87" s="1"/>
      <c r="BV87" s="1"/>
      <c r="BW87" s="1"/>
      <c r="BX87" s="1"/>
      <c r="BY87" s="1"/>
    </row>
    <row r="88" spans="7:77" s="103" customFormat="1" ht="14.4" x14ac:dyDescent="0.3"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AI88"/>
      <c r="AM88"/>
      <c r="AN88"/>
      <c r="AO88"/>
      <c r="AP88"/>
      <c r="AQ88"/>
      <c r="BK88" s="1"/>
      <c r="BL88" s="1"/>
      <c r="BM88" s="121"/>
      <c r="BN88" s="121"/>
      <c r="BO88" s="121"/>
      <c r="BP88" s="121"/>
      <c r="BQ88" s="121"/>
      <c r="BR88" s="121"/>
      <c r="BS88" s="1"/>
      <c r="BT88" s="1"/>
      <c r="BU88" s="1"/>
      <c r="BV88" s="1"/>
      <c r="BW88" s="1"/>
      <c r="BX88" s="1"/>
      <c r="BY88" s="1"/>
    </row>
    <row r="89" spans="7:77" s="103" customFormat="1" ht="14.4" x14ac:dyDescent="0.3"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AI89"/>
      <c r="AM89"/>
      <c r="AN89"/>
      <c r="AO89"/>
      <c r="AP89"/>
      <c r="AQ89"/>
      <c r="BK89" s="1"/>
      <c r="BL89" s="1"/>
      <c r="BM89" s="121"/>
      <c r="BN89" s="121"/>
      <c r="BO89" s="121"/>
      <c r="BP89" s="121"/>
      <c r="BQ89" s="121"/>
      <c r="BR89" s="121"/>
      <c r="BS89" s="1"/>
      <c r="BT89" s="1"/>
      <c r="BU89" s="1"/>
      <c r="BV89" s="1"/>
      <c r="BW89" s="1"/>
      <c r="BX89" s="1"/>
      <c r="BY89" s="1"/>
    </row>
    <row r="90" spans="7:77" s="103" customFormat="1" ht="14.4" x14ac:dyDescent="0.3"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AI90"/>
      <c r="AM90"/>
      <c r="AN90"/>
      <c r="AO90"/>
      <c r="AP90"/>
      <c r="AQ90"/>
      <c r="BK90" s="1"/>
      <c r="BL90" s="1"/>
      <c r="BM90" s="121"/>
      <c r="BN90" s="121"/>
      <c r="BO90" s="121"/>
      <c r="BP90" s="121"/>
      <c r="BQ90" s="121"/>
      <c r="BR90" s="121"/>
      <c r="BS90" s="1"/>
      <c r="BT90" s="1"/>
      <c r="BU90" s="1"/>
      <c r="BV90" s="1"/>
      <c r="BW90" s="1"/>
      <c r="BX90" s="1"/>
      <c r="BY90" s="1"/>
    </row>
    <row r="91" spans="7:77" s="103" customFormat="1" ht="14.4" x14ac:dyDescent="0.3"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AI91"/>
      <c r="AM91"/>
      <c r="AN91"/>
      <c r="AO91"/>
      <c r="AP91"/>
      <c r="AQ91"/>
      <c r="BK91" s="1"/>
      <c r="BL91" s="1"/>
      <c r="BM91" s="121"/>
      <c r="BN91" s="121"/>
      <c r="BO91" s="121"/>
      <c r="BP91" s="121"/>
      <c r="BQ91" s="121"/>
      <c r="BR91" s="121"/>
      <c r="BS91" s="1"/>
      <c r="BT91" s="1"/>
      <c r="BU91" s="1"/>
      <c r="BV91" s="1"/>
      <c r="BW91" s="1"/>
      <c r="BX91" s="1"/>
      <c r="BY91" s="1"/>
    </row>
    <row r="92" spans="7:77" s="103" customFormat="1" ht="14.4" x14ac:dyDescent="0.3"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AI92"/>
      <c r="AM92"/>
      <c r="AN92"/>
      <c r="AO92"/>
      <c r="AP92"/>
      <c r="AQ92"/>
      <c r="BK92" s="1"/>
      <c r="BL92" s="1"/>
      <c r="BM92" s="121"/>
      <c r="BN92" s="121"/>
      <c r="BO92" s="121"/>
      <c r="BP92" s="121"/>
      <c r="BQ92" s="121"/>
      <c r="BR92" s="121"/>
      <c r="BS92" s="1"/>
      <c r="BT92" s="1"/>
      <c r="BU92" s="1"/>
      <c r="BV92" s="1"/>
      <c r="BW92" s="1"/>
      <c r="BX92" s="1"/>
      <c r="BY92" s="1"/>
    </row>
    <row r="93" spans="7:77" ht="14.4" x14ac:dyDescent="0.3">
      <c r="BK93" s="1"/>
      <c r="BL93" s="1"/>
      <c r="BS93" s="1"/>
      <c r="BT93" s="1"/>
      <c r="BU93" s="1"/>
      <c r="BV93" s="1"/>
      <c r="BW93" s="1"/>
      <c r="BX93" s="1"/>
      <c r="BY93" s="1"/>
    </row>
    <row r="94" spans="7:77" ht="14.4" x14ac:dyDescent="0.3">
      <c r="BK94" s="1"/>
      <c r="BL94" s="1"/>
      <c r="BS94" s="1"/>
      <c r="BT94" s="1"/>
      <c r="BU94" s="1"/>
      <c r="BV94" s="1"/>
      <c r="BW94" s="1"/>
      <c r="BX94" s="1"/>
      <c r="BY94" s="1"/>
    </row>
    <row r="95" spans="7:77" ht="14.4" x14ac:dyDescent="0.3">
      <c r="BK95" s="103"/>
      <c r="BL95" s="103"/>
      <c r="BS95" s="103"/>
      <c r="BT95" s="103"/>
      <c r="BU95" s="103"/>
      <c r="BV95" s="103"/>
      <c r="BW95" s="103"/>
      <c r="BX95" s="103"/>
      <c r="BY95" s="103"/>
    </row>
    <row r="96" spans="7:77" ht="14.4" x14ac:dyDescent="0.3">
      <c r="BK96" s="103"/>
      <c r="BL96" s="103"/>
      <c r="BS96" s="103"/>
      <c r="BT96" s="103"/>
      <c r="BU96" s="103"/>
      <c r="BV96" s="103"/>
      <c r="BW96" s="103"/>
      <c r="BX96" s="103"/>
      <c r="BY96" s="103"/>
    </row>
    <row r="97" spans="63:77" ht="14.4" x14ac:dyDescent="0.3">
      <c r="BK97" s="103"/>
      <c r="BL97" s="103"/>
      <c r="BS97" s="103"/>
      <c r="BT97" s="103"/>
      <c r="BU97" s="103"/>
      <c r="BV97" s="103"/>
      <c r="BW97" s="103"/>
      <c r="BX97" s="103"/>
      <c r="BY97" s="103"/>
    </row>
    <row r="98" spans="63:77" ht="14.4" x14ac:dyDescent="0.3">
      <c r="BK98" s="103"/>
      <c r="BL98" s="103"/>
      <c r="BS98" s="103"/>
      <c r="BT98" s="103"/>
      <c r="BU98" s="103"/>
      <c r="BV98" s="103"/>
      <c r="BW98" s="103"/>
      <c r="BX98" s="103"/>
      <c r="BY98" s="103"/>
    </row>
    <row r="99" spans="63:77" ht="14.4" x14ac:dyDescent="0.3">
      <c r="BK99" s="103"/>
      <c r="BL99" s="103"/>
      <c r="BS99" s="103"/>
      <c r="BT99" s="103"/>
      <c r="BU99" s="103"/>
      <c r="BV99" s="103"/>
      <c r="BW99" s="103"/>
      <c r="BX99" s="103"/>
      <c r="BY99" s="103"/>
    </row>
    <row r="100" spans="63:77" ht="14.4" x14ac:dyDescent="0.3">
      <c r="BK100" s="103"/>
      <c r="BL100" s="103"/>
      <c r="BS100" s="103"/>
      <c r="BT100" s="103"/>
      <c r="BU100" s="103"/>
      <c r="BV100" s="103"/>
      <c r="BW100" s="103"/>
      <c r="BX100" s="103"/>
      <c r="BY100" s="103"/>
    </row>
    <row r="101" spans="63:77" ht="14.4" x14ac:dyDescent="0.3">
      <c r="BK101" s="103"/>
      <c r="BL101" s="103"/>
      <c r="BS101" s="103"/>
      <c r="BT101" s="103"/>
      <c r="BU101" s="103"/>
      <c r="BV101" s="103"/>
      <c r="BW101" s="103"/>
      <c r="BX101" s="103"/>
      <c r="BY101" s="103"/>
    </row>
    <row r="102" spans="63:77" ht="14.4" x14ac:dyDescent="0.3">
      <c r="BK102" s="103"/>
      <c r="BL102" s="103"/>
      <c r="BS102" s="103"/>
      <c r="BT102" s="103"/>
      <c r="BU102" s="103"/>
      <c r="BV102" s="103"/>
      <c r="BW102" s="103"/>
      <c r="BX102" s="103"/>
      <c r="BY102" s="103"/>
    </row>
    <row r="103" spans="63:77" ht="14.4" x14ac:dyDescent="0.3">
      <c r="BK103" s="103"/>
      <c r="BL103" s="103"/>
      <c r="BS103" s="103"/>
      <c r="BT103" s="103"/>
      <c r="BU103" s="103"/>
      <c r="BV103" s="103"/>
      <c r="BW103" s="103"/>
      <c r="BX103" s="103"/>
      <c r="BY103" s="103"/>
    </row>
    <row r="104" spans="63:77" ht="14.4" x14ac:dyDescent="0.3">
      <c r="BK104" s="103"/>
      <c r="BL104" s="103"/>
      <c r="BS104" s="103"/>
      <c r="BT104" s="103"/>
      <c r="BU104" s="103"/>
      <c r="BV104" s="103"/>
      <c r="BW104" s="103"/>
      <c r="BX104" s="103"/>
      <c r="BY104" s="103"/>
    </row>
    <row r="105" spans="63:77" ht="14.4" x14ac:dyDescent="0.3">
      <c r="BK105" s="103"/>
      <c r="BL105" s="103"/>
      <c r="BS105" s="103"/>
      <c r="BT105" s="103"/>
      <c r="BU105" s="103"/>
      <c r="BV105" s="103"/>
      <c r="BW105" s="103"/>
      <c r="BX105" s="103"/>
      <c r="BY105" s="103"/>
    </row>
    <row r="106" spans="63:77" ht="14.4" x14ac:dyDescent="0.3">
      <c r="BK106" s="103"/>
      <c r="BL106" s="103"/>
      <c r="BS106" s="103"/>
      <c r="BT106" s="103"/>
      <c r="BU106" s="103"/>
      <c r="BV106" s="103"/>
      <c r="BW106" s="103"/>
      <c r="BX106" s="103"/>
      <c r="BY106" s="103"/>
    </row>
  </sheetData>
  <mergeCells count="9">
    <mergeCell ref="AB10:AC10"/>
    <mergeCell ref="AJ6:AK6"/>
    <mergeCell ref="A3:B3"/>
    <mergeCell ref="W6:X6"/>
    <mergeCell ref="Y6:Z6"/>
    <mergeCell ref="AB6:AC6"/>
    <mergeCell ref="AD6:AE6"/>
    <mergeCell ref="M9:M10"/>
    <mergeCell ref="N9:N10"/>
  </mergeCells>
  <pageMargins left="0.70866141732283472" right="0.70866141732283472" top="0.74803149606299213" bottom="0.74803149606299213" header="0.31496062992125984" footer="0.31496062992125984"/>
  <pageSetup scale="84" fitToHeight="0" orientation="landscape" r:id="rId1"/>
  <headerFooter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7E91-05C7-4B24-BF33-AFB8C91CF13A}">
  <sheetPr>
    <pageSetUpPr fitToPage="1"/>
  </sheetPr>
  <dimension ref="A1:CR106"/>
  <sheetViews>
    <sheetView workbookViewId="0">
      <selection activeCell="E3" sqref="E3"/>
    </sheetView>
  </sheetViews>
  <sheetFormatPr defaultColWidth="8.88671875" defaultRowHeight="13.2" x14ac:dyDescent="0.25"/>
  <cols>
    <col min="1" max="1" width="5.44140625" customWidth="1"/>
    <col min="2" max="2" width="21.33203125" customWidth="1"/>
    <col min="3" max="3" width="21.44140625" customWidth="1"/>
    <col min="4" max="4" width="22.88671875" customWidth="1"/>
    <col min="5" max="5" width="19.33203125" customWidth="1"/>
    <col min="6" max="6" width="14.88671875" customWidth="1"/>
    <col min="7" max="7" width="3.33203125" customWidth="1"/>
    <col min="8" max="8" width="7.5546875" customWidth="1"/>
    <col min="9" max="9" width="10.6640625" customWidth="1"/>
    <col min="10" max="10" width="9.33203125" customWidth="1"/>
    <col min="11" max="13" width="11" customWidth="1"/>
    <col min="25" max="25" width="2.88671875" customWidth="1"/>
    <col min="36" max="36" width="2.88671875" customWidth="1"/>
    <col min="47" max="47" width="2.88671875" customWidth="1"/>
    <col min="58" max="58" width="2.88671875" customWidth="1"/>
    <col min="59" max="59" width="9.88671875" customWidth="1"/>
    <col min="60" max="60" width="10.88671875" customWidth="1"/>
    <col min="61" max="62" width="8" customWidth="1"/>
    <col min="63" max="63" width="3.109375" customWidth="1"/>
    <col min="64" max="64" width="9.88671875" customWidth="1"/>
    <col min="65" max="65" width="16.77734375" customWidth="1"/>
    <col min="66" max="69" width="7.6640625" customWidth="1"/>
    <col min="70" max="70" width="3" customWidth="1"/>
    <col min="74" max="74" width="2.88671875" customWidth="1"/>
    <col min="75" max="80" width="7.6640625" customWidth="1"/>
    <col min="81" max="81" width="2.88671875" customWidth="1"/>
    <col min="83" max="83" width="2.88671875" customWidth="1"/>
    <col min="84" max="89" width="7.109375" style="121" customWidth="1"/>
    <col min="91" max="91" width="3" customWidth="1"/>
    <col min="93" max="93" width="3.109375" customWidth="1"/>
    <col min="95" max="95" width="2.6640625" customWidth="1"/>
  </cols>
  <sheetData>
    <row r="1" spans="1:96" s="103" customFormat="1" ht="15.6" x14ac:dyDescent="0.3">
      <c r="A1" s="97" t="str">
        <f>'Comp Detail'!A1</f>
        <v>Vaulting NSW State Championships 2024</v>
      </c>
      <c r="B1" s="3"/>
      <c r="C1" s="102"/>
      <c r="D1" s="1" t="s">
        <v>80</v>
      </c>
      <c r="E1" s="1" t="s">
        <v>329</v>
      </c>
      <c r="F1" s="1"/>
      <c r="G1" s="1"/>
      <c r="H1" s="1"/>
      <c r="I1" s="1"/>
      <c r="J1" s="1"/>
      <c r="K1" s="1"/>
      <c r="L1" s="1"/>
      <c r="M1" s="1"/>
      <c r="BG1" s="1"/>
      <c r="BH1" s="1"/>
      <c r="BI1" s="1"/>
      <c r="BJ1" s="1"/>
      <c r="BK1" s="1"/>
      <c r="BL1" s="1"/>
      <c r="BM1" s="46">
        <f ca="1">NOW()</f>
        <v>45455.966401967591</v>
      </c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98"/>
      <c r="CG1" s="98"/>
      <c r="CH1" s="98"/>
      <c r="CI1" s="98"/>
      <c r="CJ1" s="98"/>
      <c r="CK1" s="98"/>
      <c r="CL1" s="1"/>
      <c r="CM1" s="1"/>
      <c r="CN1" s="1"/>
      <c r="CO1" s="1"/>
      <c r="CP1" s="1"/>
      <c r="CQ1" s="1"/>
      <c r="CR1" s="1"/>
    </row>
    <row r="2" spans="1:96" s="103" customFormat="1" ht="15.6" x14ac:dyDescent="0.3">
      <c r="A2" s="28"/>
      <c r="B2" s="3"/>
      <c r="C2" s="102"/>
      <c r="D2" s="1" t="s">
        <v>81</v>
      </c>
      <c r="E2" s="1" t="s">
        <v>205</v>
      </c>
      <c r="F2" s="1"/>
      <c r="G2" s="1"/>
      <c r="H2" s="1"/>
      <c r="I2" s="1"/>
      <c r="J2" s="1"/>
      <c r="K2" s="1"/>
      <c r="L2" s="1"/>
      <c r="M2" s="1"/>
      <c r="BG2" s="1"/>
      <c r="BH2" s="1"/>
      <c r="BI2" s="1"/>
      <c r="BJ2" s="1"/>
      <c r="BK2" s="104"/>
      <c r="BL2" s="1"/>
      <c r="BM2" s="47">
        <f ca="1">NOW()</f>
        <v>45455.966401967591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98"/>
      <c r="CG2" s="98"/>
      <c r="CH2" s="98"/>
      <c r="CI2" s="98"/>
      <c r="CJ2" s="98"/>
      <c r="CK2" s="98"/>
      <c r="CL2" s="1"/>
      <c r="CM2" s="1"/>
      <c r="CN2" s="1"/>
      <c r="CO2" s="1"/>
      <c r="CP2" s="1"/>
      <c r="CQ2" s="1"/>
      <c r="CR2" s="1"/>
    </row>
    <row r="3" spans="1:96" s="103" customFormat="1" ht="15.6" x14ac:dyDescent="0.3">
      <c r="A3" s="595" t="str">
        <f>'Comp Detail'!A3</f>
        <v>7th to 9th June 2024</v>
      </c>
      <c r="B3" s="596"/>
      <c r="C3" s="102"/>
      <c r="D3" s="1" t="s">
        <v>82</v>
      </c>
      <c r="E3" s="59" t="s">
        <v>373</v>
      </c>
      <c r="F3" s="1"/>
      <c r="G3" s="1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 s="1"/>
      <c r="BH3" s="1"/>
      <c r="BI3" s="1"/>
      <c r="BJ3" s="1"/>
      <c r="BK3" s="104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98"/>
      <c r="CG3" s="98"/>
      <c r="CH3" s="98"/>
      <c r="CI3" s="98"/>
      <c r="CJ3" s="98"/>
      <c r="CK3" s="98"/>
      <c r="CL3" s="1"/>
      <c r="CM3" s="1"/>
      <c r="CN3" s="1"/>
      <c r="CO3" s="1"/>
      <c r="CP3" s="1"/>
      <c r="CQ3" s="1"/>
      <c r="CR3" s="1"/>
    </row>
    <row r="4" spans="1:96" s="103" customFormat="1" ht="15.6" x14ac:dyDescent="0.3">
      <c r="A4" s="61"/>
      <c r="B4" s="58"/>
      <c r="C4" s="102"/>
      <c r="D4" s="1" t="s">
        <v>206</v>
      </c>
      <c r="E4" s="1" t="s">
        <v>318</v>
      </c>
      <c r="F4" s="1"/>
      <c r="G4" s="1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 s="1"/>
      <c r="BH4" s="1"/>
      <c r="BI4" s="1"/>
      <c r="BJ4" s="1"/>
      <c r="BK4" s="104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98"/>
      <c r="CG4" s="98"/>
      <c r="CH4" s="98"/>
      <c r="CI4" s="98"/>
      <c r="CJ4" s="98"/>
      <c r="CK4" s="98"/>
      <c r="CL4" s="1"/>
      <c r="CM4" s="1"/>
      <c r="CN4" s="1"/>
      <c r="CO4" s="1"/>
      <c r="CP4" s="1"/>
      <c r="CQ4" s="1"/>
      <c r="CR4" s="1"/>
    </row>
    <row r="5" spans="1:96" s="103" customFormat="1" ht="21" x14ac:dyDescent="0.4">
      <c r="A5" s="97" t="s">
        <v>190</v>
      </c>
      <c r="B5" s="97"/>
      <c r="D5" s="214"/>
      <c r="E5" s="1"/>
      <c r="F5" s="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 s="96"/>
      <c r="BH5" s="96"/>
      <c r="BI5" s="96"/>
      <c r="BJ5" s="96"/>
      <c r="BK5" s="139"/>
      <c r="BL5" s="139"/>
      <c r="BM5" s="1"/>
    </row>
    <row r="6" spans="1:96" s="103" customFormat="1" ht="15.6" x14ac:dyDescent="0.3">
      <c r="A6" s="97" t="s">
        <v>53</v>
      </c>
      <c r="B6" s="97">
        <v>18</v>
      </c>
      <c r="C6" s="1"/>
      <c r="D6" s="1"/>
      <c r="E6" s="1"/>
      <c r="F6" s="1"/>
      <c r="H6" s="176" t="s">
        <v>77</v>
      </c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 t="s">
        <v>77</v>
      </c>
      <c r="AA6" s="184"/>
      <c r="AB6" s="184"/>
      <c r="AC6" s="184"/>
      <c r="AD6" s="184"/>
      <c r="AE6" s="184"/>
      <c r="AF6" s="184"/>
      <c r="AG6" s="184"/>
      <c r="AH6" s="184"/>
      <c r="AI6" s="184"/>
      <c r="AJ6" s="176"/>
      <c r="AK6" s="176" t="s">
        <v>77</v>
      </c>
      <c r="AL6" s="184"/>
      <c r="AM6" s="184"/>
      <c r="AN6" s="184"/>
      <c r="AO6" s="184"/>
      <c r="AP6" s="184"/>
      <c r="AQ6" s="184"/>
      <c r="AR6" s="184"/>
      <c r="AS6" s="184"/>
      <c r="AT6" s="184"/>
      <c r="AU6" s="176"/>
      <c r="AV6" s="176" t="s">
        <v>77</v>
      </c>
      <c r="AW6" s="184"/>
      <c r="AX6" s="184"/>
      <c r="AY6" s="184"/>
      <c r="AZ6" s="184"/>
      <c r="BA6" s="184"/>
      <c r="BB6" s="184"/>
      <c r="BC6" s="184"/>
      <c r="BD6" s="184"/>
      <c r="BE6" s="184"/>
      <c r="BF6" s="176"/>
      <c r="BG6" s="104" t="s">
        <v>77</v>
      </c>
      <c r="BH6" s="1"/>
      <c r="BI6" s="1"/>
      <c r="BJ6" s="1"/>
      <c r="BK6" s="1"/>
      <c r="BL6" s="1"/>
      <c r="BM6" s="1"/>
    </row>
    <row r="7" spans="1:96" s="103" customFormat="1" ht="14.4" x14ac:dyDescent="0.3">
      <c r="C7" s="1"/>
      <c r="D7" s="1"/>
      <c r="E7" s="1"/>
      <c r="F7" s="1"/>
      <c r="G7" s="1"/>
      <c r="H7" s="165" t="s">
        <v>47</v>
      </c>
      <c r="I7" s="103" t="str">
        <f>E1</f>
        <v>Emily Arthur</v>
      </c>
      <c r="N7"/>
      <c r="O7"/>
      <c r="P7"/>
      <c r="Q7"/>
      <c r="R7" s="165"/>
      <c r="S7" s="165"/>
      <c r="T7" s="165"/>
      <c r="Z7" s="165" t="s">
        <v>46</v>
      </c>
      <c r="AA7" s="103" t="str">
        <f>E2</f>
        <v>Robyn Bruderer</v>
      </c>
      <c r="AK7" s="165" t="s">
        <v>48</v>
      </c>
      <c r="AL7" s="103" t="str">
        <f>E3</f>
        <v>Juan Cardaci</v>
      </c>
      <c r="AV7" s="165" t="s">
        <v>101</v>
      </c>
      <c r="AW7" s="103" t="str">
        <f>E4</f>
        <v>Nina Fritzell</v>
      </c>
      <c r="BG7" s="104"/>
      <c r="BH7" s="104"/>
      <c r="BI7" s="104"/>
      <c r="BJ7" s="104"/>
      <c r="BK7" s="1"/>
      <c r="BL7" s="1"/>
      <c r="BM7" s="1"/>
    </row>
    <row r="8" spans="1:96" s="103" customFormat="1" ht="14.4" x14ac:dyDescent="0.3">
      <c r="C8" s="1"/>
      <c r="D8" s="1"/>
      <c r="E8" s="1"/>
      <c r="F8" s="1"/>
      <c r="G8" s="1"/>
      <c r="H8" s="165" t="s">
        <v>26</v>
      </c>
      <c r="N8"/>
      <c r="O8"/>
      <c r="P8"/>
      <c r="Q8"/>
      <c r="BG8" s="1"/>
      <c r="BH8" s="1"/>
      <c r="BI8" s="1"/>
      <c r="BJ8" s="1"/>
      <c r="BK8" s="1"/>
      <c r="BL8" s="1"/>
      <c r="BM8" s="1"/>
    </row>
    <row r="9" spans="1:96" s="103" customFormat="1" ht="14.4" x14ac:dyDescent="0.3">
      <c r="A9" s="1"/>
      <c r="B9" s="1"/>
      <c r="C9" s="1"/>
      <c r="D9" s="1"/>
      <c r="E9" s="1"/>
      <c r="F9" s="1"/>
      <c r="G9" s="1"/>
      <c r="H9" s="165" t="s">
        <v>1</v>
      </c>
      <c r="N9" s="177" t="s">
        <v>1</v>
      </c>
      <c r="O9" s="178"/>
      <c r="P9" s="599" t="s">
        <v>209</v>
      </c>
      <c r="Q9" s="600" t="s">
        <v>210</v>
      </c>
      <c r="R9" s="178"/>
      <c r="S9" s="178"/>
      <c r="T9" s="178" t="s">
        <v>2</v>
      </c>
      <c r="U9"/>
      <c r="V9" s="178"/>
      <c r="W9" s="178" t="s">
        <v>3</v>
      </c>
      <c r="X9" s="178" t="s">
        <v>84</v>
      </c>
      <c r="Y9" s="337"/>
      <c r="AJ9" s="128"/>
      <c r="AU9" s="128"/>
      <c r="BF9" s="128"/>
      <c r="BG9" s="141" t="s">
        <v>47</v>
      </c>
      <c r="BH9" s="1" t="s">
        <v>46</v>
      </c>
      <c r="BI9" s="1" t="s">
        <v>48</v>
      </c>
      <c r="BJ9" s="1" t="s">
        <v>101</v>
      </c>
      <c r="BK9" s="113"/>
      <c r="BL9" s="110" t="s">
        <v>52</v>
      </c>
      <c r="BM9" s="1"/>
    </row>
    <row r="10" spans="1:96" s="103" customFormat="1" ht="14.4" x14ac:dyDescent="0.3">
      <c r="A10" s="108" t="s">
        <v>24</v>
      </c>
      <c r="B10" s="108" t="s">
        <v>25</v>
      </c>
      <c r="C10" s="108" t="s">
        <v>26</v>
      </c>
      <c r="D10" s="108" t="s">
        <v>27</v>
      </c>
      <c r="E10" s="108" t="s">
        <v>28</v>
      </c>
      <c r="F10" s="108" t="s">
        <v>115</v>
      </c>
      <c r="G10" s="109"/>
      <c r="H10" s="167" t="s">
        <v>85</v>
      </c>
      <c r="I10" s="167" t="s">
        <v>86</v>
      </c>
      <c r="J10" s="167" t="s">
        <v>87</v>
      </c>
      <c r="K10" s="167" t="s">
        <v>88</v>
      </c>
      <c r="L10" s="167" t="s">
        <v>89</v>
      </c>
      <c r="M10" s="167" t="s">
        <v>90</v>
      </c>
      <c r="N10" s="179" t="s">
        <v>34</v>
      </c>
      <c r="O10" s="161" t="s">
        <v>208</v>
      </c>
      <c r="P10" s="599"/>
      <c r="Q10" s="599"/>
      <c r="R10" s="161" t="s">
        <v>2</v>
      </c>
      <c r="S10" s="161" t="s">
        <v>91</v>
      </c>
      <c r="T10" s="179" t="s">
        <v>34</v>
      </c>
      <c r="U10" s="180" t="s">
        <v>3</v>
      </c>
      <c r="V10" s="161" t="s">
        <v>91</v>
      </c>
      <c r="W10" s="179" t="s">
        <v>34</v>
      </c>
      <c r="X10" s="179" t="s">
        <v>34</v>
      </c>
      <c r="Y10" s="337"/>
      <c r="Z10" s="130" t="s">
        <v>29</v>
      </c>
      <c r="AA10" s="130" t="s">
        <v>30</v>
      </c>
      <c r="AB10" s="130" t="s">
        <v>94</v>
      </c>
      <c r="AC10" s="130" t="s">
        <v>55</v>
      </c>
      <c r="AD10" s="130" t="s">
        <v>95</v>
      </c>
      <c r="AE10" s="130" t="s">
        <v>96</v>
      </c>
      <c r="AF10" s="130" t="s">
        <v>31</v>
      </c>
      <c r="AG10" s="130" t="s">
        <v>97</v>
      </c>
      <c r="AH10" s="130" t="s">
        <v>49</v>
      </c>
      <c r="AI10" s="130"/>
      <c r="AJ10" s="337"/>
      <c r="AK10" s="130" t="s">
        <v>29</v>
      </c>
      <c r="AL10" s="130" t="s">
        <v>30</v>
      </c>
      <c r="AM10" s="130" t="s">
        <v>94</v>
      </c>
      <c r="AN10" s="130" t="s">
        <v>55</v>
      </c>
      <c r="AO10" s="130" t="s">
        <v>95</v>
      </c>
      <c r="AP10" s="130" t="s">
        <v>96</v>
      </c>
      <c r="AQ10" s="130" t="s">
        <v>31</v>
      </c>
      <c r="AR10" s="130" t="s">
        <v>97</v>
      </c>
      <c r="AS10" s="130" t="s">
        <v>49</v>
      </c>
      <c r="AT10" s="130"/>
      <c r="AU10" s="337"/>
      <c r="AV10" s="130" t="s">
        <v>29</v>
      </c>
      <c r="AW10" s="130" t="s">
        <v>30</v>
      </c>
      <c r="AX10" s="130" t="s">
        <v>94</v>
      </c>
      <c r="AY10" s="130" t="s">
        <v>55</v>
      </c>
      <c r="AZ10" s="130" t="s">
        <v>95</v>
      </c>
      <c r="BA10" s="130" t="s">
        <v>96</v>
      </c>
      <c r="BB10" s="130" t="s">
        <v>31</v>
      </c>
      <c r="BC10" s="130" t="s">
        <v>97</v>
      </c>
      <c r="BD10" s="130" t="s">
        <v>49</v>
      </c>
      <c r="BE10" s="130"/>
      <c r="BF10" s="337"/>
      <c r="BG10" s="142"/>
      <c r="BH10" s="108"/>
      <c r="BI10" s="108"/>
      <c r="BJ10" s="108"/>
      <c r="BK10" s="113"/>
      <c r="BL10" s="112" t="s">
        <v>32</v>
      </c>
      <c r="BM10" s="110" t="s">
        <v>35</v>
      </c>
    </row>
    <row r="11" spans="1:96" s="103" customFormat="1" ht="14.4" x14ac:dyDescent="0.3">
      <c r="A11" s="1"/>
      <c r="B11" s="1"/>
      <c r="C11" s="1"/>
      <c r="D11" s="1"/>
      <c r="E11" s="1"/>
      <c r="F11" s="1"/>
      <c r="G11" s="111"/>
      <c r="H11" s="41"/>
      <c r="I11" s="41"/>
      <c r="J11" s="41"/>
      <c r="K11" s="41"/>
      <c r="L11" s="41"/>
      <c r="M11" s="4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337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337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337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337"/>
      <c r="BG11" s="141"/>
      <c r="BH11" s="1"/>
      <c r="BI11" s="1"/>
      <c r="BJ11" s="1"/>
      <c r="BK11" s="124"/>
      <c r="BL11" s="112"/>
      <c r="BM11" s="1"/>
    </row>
    <row r="12" spans="1:96" s="103" customFormat="1" ht="14.4" x14ac:dyDescent="0.3">
      <c r="A12" s="120">
        <v>1</v>
      </c>
      <c r="B12" s="398" t="s">
        <v>126</v>
      </c>
      <c r="C12" s="43"/>
      <c r="D12" s="43"/>
      <c r="E12" s="448" t="s">
        <v>200</v>
      </c>
      <c r="F12" s="43"/>
      <c r="G12" s="111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338"/>
      <c r="Z12" s="186">
        <v>4</v>
      </c>
      <c r="AA12" s="186">
        <v>5.2</v>
      </c>
      <c r="AB12" s="186">
        <v>5</v>
      </c>
      <c r="AC12" s="186">
        <v>4.8</v>
      </c>
      <c r="AD12" s="186">
        <v>5</v>
      </c>
      <c r="AE12" s="186">
        <v>3.7</v>
      </c>
      <c r="AF12" s="186">
        <v>5.2</v>
      </c>
      <c r="AG12" s="186">
        <v>4.2</v>
      </c>
      <c r="AH12" s="335">
        <f>SUM(Z12:AG12)</f>
        <v>37.1</v>
      </c>
      <c r="AI12" s="127"/>
      <c r="AJ12" s="338"/>
      <c r="AK12" s="186">
        <v>3.5</v>
      </c>
      <c r="AL12" s="186">
        <v>4.5999999999999996</v>
      </c>
      <c r="AM12" s="186">
        <v>6</v>
      </c>
      <c r="AN12" s="186">
        <v>6.2</v>
      </c>
      <c r="AO12" s="186">
        <v>3.8</v>
      </c>
      <c r="AP12" s="186">
        <v>3.6</v>
      </c>
      <c r="AQ12" s="186">
        <v>4.5</v>
      </c>
      <c r="AR12" s="186">
        <v>5.6</v>
      </c>
      <c r="AS12" s="335">
        <f>SUM(AK12:AR12)</f>
        <v>37.800000000000004</v>
      </c>
      <c r="AT12" s="127"/>
      <c r="AU12" s="338"/>
      <c r="AV12" s="186">
        <v>4.5</v>
      </c>
      <c r="AW12" s="186">
        <v>5.5</v>
      </c>
      <c r="AX12" s="186">
        <v>4.5</v>
      </c>
      <c r="AY12" s="186">
        <v>5</v>
      </c>
      <c r="AZ12" s="186">
        <v>5</v>
      </c>
      <c r="BA12" s="186">
        <v>4.5</v>
      </c>
      <c r="BB12" s="186">
        <v>4</v>
      </c>
      <c r="BC12" s="186">
        <v>4</v>
      </c>
      <c r="BD12" s="335">
        <f>SUM(AV12:BC12)</f>
        <v>37</v>
      </c>
      <c r="BE12" s="127"/>
      <c r="BF12" s="338"/>
      <c r="BG12" s="144"/>
      <c r="BH12" s="55"/>
      <c r="BI12" s="55"/>
      <c r="BJ12" s="55"/>
      <c r="BK12" s="117"/>
      <c r="BL12" s="116"/>
      <c r="BM12" s="127"/>
    </row>
    <row r="13" spans="1:96" s="103" customFormat="1" ht="14.4" x14ac:dyDescent="0.3">
      <c r="A13" s="120">
        <v>2</v>
      </c>
      <c r="B13" s="398" t="s">
        <v>125</v>
      </c>
      <c r="C13" s="43"/>
      <c r="D13" s="43"/>
      <c r="E13" s="448" t="s">
        <v>200</v>
      </c>
      <c r="F13" s="43"/>
      <c r="G13" s="111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337"/>
      <c r="Z13" s="186">
        <v>4.5999999999999996</v>
      </c>
      <c r="AA13" s="186">
        <v>5.5</v>
      </c>
      <c r="AB13" s="186">
        <v>5.2</v>
      </c>
      <c r="AC13" s="186">
        <v>4</v>
      </c>
      <c r="AD13" s="186">
        <v>5.5</v>
      </c>
      <c r="AE13" s="186">
        <v>6</v>
      </c>
      <c r="AF13" s="186">
        <v>5.2</v>
      </c>
      <c r="AG13" s="186">
        <v>5.2</v>
      </c>
      <c r="AH13" s="335">
        <f t="shared" ref="AH13:AH17" si="0">SUM(Z13:AG13)</f>
        <v>41.2</v>
      </c>
      <c r="AI13" s="127"/>
      <c r="AJ13" s="337"/>
      <c r="AK13" s="186">
        <v>3.5</v>
      </c>
      <c r="AL13" s="186">
        <v>6.2</v>
      </c>
      <c r="AM13" s="186">
        <v>5.5</v>
      </c>
      <c r="AN13" s="186">
        <v>6</v>
      </c>
      <c r="AO13" s="186">
        <v>4.3</v>
      </c>
      <c r="AP13" s="186">
        <v>4.5</v>
      </c>
      <c r="AQ13" s="186">
        <v>6.2</v>
      </c>
      <c r="AR13" s="186">
        <v>5.6</v>
      </c>
      <c r="AS13" s="335">
        <f t="shared" ref="AS13:AS17" si="1">SUM(AK13:AR13)</f>
        <v>41.800000000000004</v>
      </c>
      <c r="AT13" s="127"/>
      <c r="AU13" s="337"/>
      <c r="AV13" s="186">
        <v>5</v>
      </c>
      <c r="AW13" s="186">
        <v>6</v>
      </c>
      <c r="AX13" s="186">
        <v>6</v>
      </c>
      <c r="AY13" s="186">
        <v>5</v>
      </c>
      <c r="AZ13" s="186">
        <v>4.5</v>
      </c>
      <c r="BA13" s="186">
        <v>5</v>
      </c>
      <c r="BB13" s="186">
        <v>5</v>
      </c>
      <c r="BC13" s="186">
        <v>4.5</v>
      </c>
      <c r="BD13" s="335">
        <f t="shared" ref="BD13:BD17" si="2">SUM(AV13:BC13)</f>
        <v>41</v>
      </c>
      <c r="BE13" s="127"/>
      <c r="BF13" s="337"/>
      <c r="BG13" s="144"/>
      <c r="BH13" s="55"/>
      <c r="BI13" s="55"/>
      <c r="BJ13" s="55"/>
      <c r="BK13" s="111"/>
      <c r="BL13" s="127"/>
      <c r="BM13" s="127"/>
    </row>
    <row r="14" spans="1:96" s="103" customFormat="1" ht="14.4" x14ac:dyDescent="0.3">
      <c r="A14" s="120">
        <v>3</v>
      </c>
      <c r="B14" s="398" t="s">
        <v>167</v>
      </c>
      <c r="C14" s="43"/>
      <c r="D14" s="43"/>
      <c r="E14" s="398" t="s">
        <v>162</v>
      </c>
      <c r="F14" s="43"/>
      <c r="G14" s="111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337"/>
      <c r="Z14" s="186">
        <v>5.8</v>
      </c>
      <c r="AA14" s="186">
        <v>6.5</v>
      </c>
      <c r="AB14" s="186">
        <v>6</v>
      </c>
      <c r="AC14" s="186">
        <v>7</v>
      </c>
      <c r="AD14" s="186">
        <v>6.3</v>
      </c>
      <c r="AE14" s="186">
        <v>6.5</v>
      </c>
      <c r="AF14" s="186">
        <v>6.5</v>
      </c>
      <c r="AG14" s="186">
        <v>6.2</v>
      </c>
      <c r="AH14" s="335">
        <f t="shared" si="0"/>
        <v>50.800000000000004</v>
      </c>
      <c r="AI14" s="127"/>
      <c r="AJ14" s="337"/>
      <c r="AK14" s="186">
        <v>4.5</v>
      </c>
      <c r="AL14" s="186">
        <v>7.2</v>
      </c>
      <c r="AM14" s="186">
        <v>7.9</v>
      </c>
      <c r="AN14" s="186">
        <v>6.4</v>
      </c>
      <c r="AO14" s="186">
        <v>7.2</v>
      </c>
      <c r="AP14" s="186">
        <v>7</v>
      </c>
      <c r="AQ14" s="186">
        <v>7.4</v>
      </c>
      <c r="AR14" s="186">
        <v>6.5</v>
      </c>
      <c r="AS14" s="335">
        <f t="shared" si="1"/>
        <v>54.1</v>
      </c>
      <c r="AT14" s="127"/>
      <c r="AU14" s="337"/>
      <c r="AV14" s="186">
        <v>4.5</v>
      </c>
      <c r="AW14" s="186">
        <v>6</v>
      </c>
      <c r="AX14" s="186">
        <v>6</v>
      </c>
      <c r="AY14" s="186">
        <v>6.2</v>
      </c>
      <c r="AZ14" s="186">
        <v>6</v>
      </c>
      <c r="BA14" s="186">
        <v>6.2</v>
      </c>
      <c r="BB14" s="186">
        <v>5.8</v>
      </c>
      <c r="BC14" s="186">
        <v>6</v>
      </c>
      <c r="BD14" s="335">
        <f t="shared" si="2"/>
        <v>46.699999999999996</v>
      </c>
      <c r="BE14" s="127"/>
      <c r="BF14" s="337"/>
      <c r="BG14" s="144"/>
      <c r="BH14" s="55"/>
      <c r="BI14" s="55"/>
      <c r="BJ14" s="55"/>
      <c r="BK14" s="111"/>
      <c r="BL14" s="127"/>
      <c r="BM14" s="127"/>
    </row>
    <row r="15" spans="1:96" s="103" customFormat="1" ht="14.4" x14ac:dyDescent="0.3">
      <c r="A15" s="120">
        <v>4</v>
      </c>
      <c r="B15" s="398" t="s">
        <v>161</v>
      </c>
      <c r="C15" s="43"/>
      <c r="D15" s="43"/>
      <c r="E15" s="448" t="s">
        <v>200</v>
      </c>
      <c r="F15" s="43"/>
      <c r="G15" s="111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37"/>
      <c r="Z15" s="186">
        <v>5</v>
      </c>
      <c r="AA15" s="186">
        <v>6</v>
      </c>
      <c r="AB15" s="186">
        <v>5.5</v>
      </c>
      <c r="AC15" s="186">
        <v>6</v>
      </c>
      <c r="AD15" s="186">
        <v>6</v>
      </c>
      <c r="AE15" s="186">
        <v>5</v>
      </c>
      <c r="AF15" s="186">
        <v>6.8</v>
      </c>
      <c r="AG15" s="186">
        <v>6.3</v>
      </c>
      <c r="AH15" s="335">
        <f t="shared" si="0"/>
        <v>46.599999999999994</v>
      </c>
      <c r="AI15" s="127"/>
      <c r="AJ15" s="337"/>
      <c r="AK15" s="186">
        <v>3.9</v>
      </c>
      <c r="AL15" s="186">
        <v>6.7</v>
      </c>
      <c r="AM15" s="186">
        <v>6.9</v>
      </c>
      <c r="AN15" s="186">
        <v>5.7</v>
      </c>
      <c r="AO15" s="186">
        <v>5.6</v>
      </c>
      <c r="AP15" s="186">
        <v>5.9</v>
      </c>
      <c r="AQ15" s="186">
        <v>6.5</v>
      </c>
      <c r="AR15" s="186">
        <v>7</v>
      </c>
      <c r="AS15" s="335">
        <f t="shared" si="1"/>
        <v>48.199999999999996</v>
      </c>
      <c r="AT15" s="127"/>
      <c r="AU15" s="337"/>
      <c r="AV15" s="186">
        <v>4</v>
      </c>
      <c r="AW15" s="186">
        <v>5.8</v>
      </c>
      <c r="AX15" s="186">
        <v>4.8</v>
      </c>
      <c r="AY15" s="186">
        <v>5</v>
      </c>
      <c r="AZ15" s="186">
        <v>5</v>
      </c>
      <c r="BA15" s="186">
        <v>5</v>
      </c>
      <c r="BB15" s="186">
        <v>6</v>
      </c>
      <c r="BC15" s="186">
        <v>6</v>
      </c>
      <c r="BD15" s="335">
        <f t="shared" si="2"/>
        <v>41.6</v>
      </c>
      <c r="BE15" s="127"/>
      <c r="BF15" s="337"/>
      <c r="BG15" s="144"/>
      <c r="BH15" s="55"/>
      <c r="BI15" s="55"/>
      <c r="BJ15" s="55"/>
      <c r="BK15" s="111"/>
      <c r="BL15" s="127"/>
      <c r="BM15" s="127"/>
    </row>
    <row r="16" spans="1:96" s="103" customFormat="1" ht="14.4" x14ac:dyDescent="0.3">
      <c r="A16" s="120">
        <v>5</v>
      </c>
      <c r="B16" s="398" t="s">
        <v>166</v>
      </c>
      <c r="C16" s="43"/>
      <c r="D16" s="43"/>
      <c r="E16" s="448" t="s">
        <v>200</v>
      </c>
      <c r="F16" s="43"/>
      <c r="G16" s="111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37"/>
      <c r="Z16" s="186">
        <v>5.3</v>
      </c>
      <c r="AA16" s="186">
        <v>6.3</v>
      </c>
      <c r="AB16" s="186">
        <v>5</v>
      </c>
      <c r="AC16" s="186">
        <v>6</v>
      </c>
      <c r="AD16" s="186">
        <v>4</v>
      </c>
      <c r="AE16" s="186">
        <v>4</v>
      </c>
      <c r="AF16" s="186">
        <v>5.3</v>
      </c>
      <c r="AG16" s="186">
        <v>5.7</v>
      </c>
      <c r="AH16" s="335">
        <f t="shared" si="0"/>
        <v>41.6</v>
      </c>
      <c r="AI16" s="127"/>
      <c r="AJ16" s="337"/>
      <c r="AK16" s="186">
        <v>4.8</v>
      </c>
      <c r="AL16" s="186">
        <v>4.5999999999999996</v>
      </c>
      <c r="AM16" s="186">
        <v>5.7</v>
      </c>
      <c r="AN16" s="186">
        <v>3.9</v>
      </c>
      <c r="AO16" s="186">
        <v>5.2</v>
      </c>
      <c r="AP16" s="186">
        <v>5.4</v>
      </c>
      <c r="AQ16" s="186">
        <v>6.5</v>
      </c>
      <c r="AR16" s="186">
        <v>6.5</v>
      </c>
      <c r="AS16" s="335">
        <f t="shared" si="1"/>
        <v>42.599999999999994</v>
      </c>
      <c r="AT16" s="127"/>
      <c r="AU16" s="337"/>
      <c r="AV16" s="186">
        <v>4.5</v>
      </c>
      <c r="AW16" s="186">
        <v>4.5</v>
      </c>
      <c r="AX16" s="186">
        <v>4.5</v>
      </c>
      <c r="AY16" s="186">
        <v>4.2</v>
      </c>
      <c r="AZ16" s="186">
        <v>4</v>
      </c>
      <c r="BA16" s="186">
        <v>4</v>
      </c>
      <c r="BB16" s="186">
        <v>4.8</v>
      </c>
      <c r="BC16" s="186">
        <v>5.5</v>
      </c>
      <c r="BD16" s="335">
        <f t="shared" si="2"/>
        <v>36</v>
      </c>
      <c r="BE16" s="127"/>
      <c r="BF16" s="337"/>
      <c r="BG16" s="144"/>
      <c r="BH16" s="55"/>
      <c r="BI16" s="55"/>
      <c r="BJ16" s="55"/>
      <c r="BK16" s="111"/>
      <c r="BL16" s="127"/>
      <c r="BM16" s="127"/>
    </row>
    <row r="17" spans="1:96" s="103" customFormat="1" ht="14.4" x14ac:dyDescent="0.3">
      <c r="A17" s="120">
        <v>6</v>
      </c>
      <c r="B17" s="398" t="s">
        <v>168</v>
      </c>
      <c r="C17" s="43"/>
      <c r="D17" s="43"/>
      <c r="E17" s="448" t="s">
        <v>200</v>
      </c>
      <c r="F17" s="43"/>
      <c r="G17" s="111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37"/>
      <c r="Z17" s="186">
        <v>6.2</v>
      </c>
      <c r="AA17" s="186">
        <v>6.5</v>
      </c>
      <c r="AB17" s="186">
        <v>6.5</v>
      </c>
      <c r="AC17" s="186">
        <v>7</v>
      </c>
      <c r="AD17" s="186">
        <v>7</v>
      </c>
      <c r="AE17" s="186">
        <v>7</v>
      </c>
      <c r="AF17" s="186">
        <v>6.8</v>
      </c>
      <c r="AG17" s="186">
        <v>6.7</v>
      </c>
      <c r="AH17" s="335">
        <f t="shared" si="0"/>
        <v>53.7</v>
      </c>
      <c r="AI17" s="127"/>
      <c r="AJ17" s="337"/>
      <c r="AK17" s="186">
        <v>4.3</v>
      </c>
      <c r="AL17" s="186">
        <v>6.6</v>
      </c>
      <c r="AM17" s="186">
        <v>7</v>
      </c>
      <c r="AN17" s="186">
        <v>6.6</v>
      </c>
      <c r="AO17" s="186">
        <v>4.5999999999999996</v>
      </c>
      <c r="AP17" s="186">
        <v>4.9000000000000004</v>
      </c>
      <c r="AQ17" s="186">
        <v>6.6</v>
      </c>
      <c r="AR17" s="186">
        <v>6.5</v>
      </c>
      <c r="AS17" s="335">
        <f t="shared" si="1"/>
        <v>47.1</v>
      </c>
      <c r="AT17" s="127"/>
      <c r="AU17" s="337"/>
      <c r="AV17" s="186">
        <v>4.8</v>
      </c>
      <c r="AW17" s="186">
        <v>5</v>
      </c>
      <c r="AX17" s="186">
        <v>4</v>
      </c>
      <c r="AY17" s="186">
        <v>6</v>
      </c>
      <c r="AZ17" s="186">
        <v>5</v>
      </c>
      <c r="BA17" s="186">
        <v>5</v>
      </c>
      <c r="BB17" s="186">
        <v>5</v>
      </c>
      <c r="BC17" s="186">
        <v>6.2</v>
      </c>
      <c r="BD17" s="335">
        <f t="shared" si="2"/>
        <v>41</v>
      </c>
      <c r="BE17" s="127"/>
      <c r="BF17" s="337"/>
      <c r="BG17" s="144"/>
      <c r="BH17" s="55"/>
      <c r="BI17" s="55"/>
      <c r="BJ17" s="55"/>
      <c r="BK17" s="111"/>
      <c r="BL17" s="127"/>
      <c r="BM17" s="127"/>
    </row>
    <row r="18" spans="1:96" s="103" customFormat="1" ht="14.4" x14ac:dyDescent="0.3">
      <c r="A18" s="341"/>
      <c r="B18" s="350"/>
      <c r="C18" s="450" t="s">
        <v>263</v>
      </c>
      <c r="D18" s="450" t="s">
        <v>264</v>
      </c>
      <c r="E18" s="355"/>
      <c r="F18" s="358" t="s">
        <v>169</v>
      </c>
      <c r="G18" s="134"/>
      <c r="H18" s="211">
        <v>6.5</v>
      </c>
      <c r="I18" s="211">
        <v>6</v>
      </c>
      <c r="J18" s="211">
        <v>6</v>
      </c>
      <c r="K18" s="211">
        <v>5.9</v>
      </c>
      <c r="L18" s="211">
        <v>6.8</v>
      </c>
      <c r="M18" s="211">
        <v>4</v>
      </c>
      <c r="N18" s="212">
        <f>SUM(H18:M18)/6</f>
        <v>5.8666666666666671</v>
      </c>
      <c r="O18" s="211">
        <v>6</v>
      </c>
      <c r="P18" s="211">
        <v>5.9</v>
      </c>
      <c r="Q18" s="211">
        <v>6.5</v>
      </c>
      <c r="R18" s="212">
        <f>(O18*0.5)+(P18*0.25)+(Q18*0.25)</f>
        <v>6.1</v>
      </c>
      <c r="S18" s="211"/>
      <c r="T18" s="212">
        <f>R18-S18</f>
        <v>6.1</v>
      </c>
      <c r="U18" s="211">
        <v>6.5</v>
      </c>
      <c r="V18" s="211"/>
      <c r="W18" s="212">
        <f>U18-V18</f>
        <v>6.5</v>
      </c>
      <c r="X18" s="157">
        <f>SUM((N18*0.4),(T18*0.4),(W18*0.2))</f>
        <v>6.0866666666666669</v>
      </c>
      <c r="Y18" s="337"/>
      <c r="Z18" s="43"/>
      <c r="AA18" s="43"/>
      <c r="AB18" s="43"/>
      <c r="AC18" s="43"/>
      <c r="AD18" s="43"/>
      <c r="AE18" s="43"/>
      <c r="AF18" s="43"/>
      <c r="AG18" s="43"/>
      <c r="AH18" s="336">
        <f>SUM(AH12:AH17)</f>
        <v>271</v>
      </c>
      <c r="AI18" s="336">
        <f>(AH18/7)/6</f>
        <v>6.4523809523809526</v>
      </c>
      <c r="AJ18" s="337"/>
      <c r="AK18" s="43"/>
      <c r="AL18" s="43"/>
      <c r="AM18" s="43"/>
      <c r="AN18" s="43"/>
      <c r="AO18" s="43"/>
      <c r="AP18" s="43"/>
      <c r="AQ18" s="43"/>
      <c r="AR18" s="43"/>
      <c r="AS18" s="336">
        <f>SUM(AS12:AS17)</f>
        <v>271.60000000000002</v>
      </c>
      <c r="AT18" s="336">
        <f>(AS18/7)/6</f>
        <v>6.4666666666666677</v>
      </c>
      <c r="AU18" s="337"/>
      <c r="AV18" s="43"/>
      <c r="AW18" s="43"/>
      <c r="AX18" s="43"/>
      <c r="AY18" s="43"/>
      <c r="AZ18" s="43"/>
      <c r="BA18" s="43"/>
      <c r="BB18" s="43"/>
      <c r="BC18" s="43"/>
      <c r="BD18" s="336">
        <f>SUM(BD12:BD17)</f>
        <v>243.29999999999998</v>
      </c>
      <c r="BE18" s="336">
        <f>(BD18/7)/6</f>
        <v>5.7928571428571418</v>
      </c>
      <c r="BF18" s="337"/>
      <c r="BG18" s="143">
        <f>X18</f>
        <v>6.0866666666666669</v>
      </c>
      <c r="BH18" s="140">
        <f>AI18</f>
        <v>6.4523809523809526</v>
      </c>
      <c r="BI18" s="140">
        <f>AT18</f>
        <v>6.4666666666666677</v>
      </c>
      <c r="BJ18" s="140">
        <f>BE18</f>
        <v>5.7928571428571418</v>
      </c>
      <c r="BK18" s="118"/>
      <c r="BL18" s="133">
        <f>SUM((BG18*0.25)+(BH18*0.25)+(BI18*0.25)+(BJ18*0.25))</f>
        <v>6.199642857142857</v>
      </c>
      <c r="BM18" s="135">
        <v>1</v>
      </c>
    </row>
    <row r="19" spans="1:96" s="103" customFormat="1" ht="14.4" x14ac:dyDescent="0.3">
      <c r="A19" s="1"/>
      <c r="B19" s="1"/>
      <c r="C19" s="1"/>
      <c r="D19" s="1"/>
      <c r="E19" s="1"/>
      <c r="F19" s="1"/>
      <c r="G19" s="1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98"/>
      <c r="CG19" s="98"/>
      <c r="CH19" s="98"/>
      <c r="CI19" s="98"/>
      <c r="CJ19" s="98"/>
      <c r="CK19" s="98"/>
      <c r="CL19" s="1"/>
      <c r="CM19" s="1"/>
      <c r="CN19" s="1"/>
      <c r="CO19" s="1"/>
      <c r="CP19" s="1"/>
      <c r="CQ19" s="1"/>
      <c r="CR19" s="1"/>
    </row>
    <row r="20" spans="1:96" s="103" customFormat="1" ht="14.4" x14ac:dyDescent="0.3">
      <c r="A20" s="1"/>
      <c r="B20" s="356"/>
      <c r="D20" s="1"/>
      <c r="E20" s="1"/>
      <c r="F20" s="1"/>
      <c r="G20" s="1"/>
      <c r="H20" s="41"/>
      <c r="I20" s="41"/>
      <c r="J20" s="41"/>
      <c r="K20" s="41"/>
      <c r="L20" s="41"/>
      <c r="M20" s="4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98"/>
      <c r="CG20" s="98"/>
      <c r="CH20" s="98"/>
      <c r="CI20" s="98"/>
      <c r="CJ20" s="98"/>
      <c r="CK20" s="98"/>
      <c r="CL20" s="1"/>
      <c r="CM20" s="1"/>
      <c r="CN20" s="1"/>
      <c r="CO20" s="1"/>
      <c r="CP20" s="1"/>
      <c r="CQ20" s="1"/>
      <c r="CR20" s="1"/>
    </row>
    <row r="21" spans="1:96" s="103" customFormat="1" ht="14.4" x14ac:dyDescent="0.3">
      <c r="A21" s="1"/>
      <c r="B21" s="356"/>
      <c r="D21" s="1"/>
      <c r="E21" s="1"/>
      <c r="F21" s="1"/>
      <c r="G21" s="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 s="1"/>
      <c r="BH21" s="1"/>
      <c r="BI21"/>
      <c r="BJ21"/>
      <c r="BK21"/>
      <c r="BL2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98"/>
      <c r="CC21" s="98"/>
      <c r="CD21" s="98"/>
      <c r="CE21" s="98"/>
      <c r="CF21" s="98"/>
      <c r="CG21" s="98"/>
      <c r="CH21" s="1"/>
      <c r="CI21" s="1"/>
      <c r="CJ21" s="1"/>
      <c r="CK21" s="1"/>
      <c r="CL21" s="1"/>
      <c r="CM21" s="1"/>
      <c r="CN21" s="1"/>
    </row>
    <row r="22" spans="1:96" s="103" customFormat="1" ht="14.4" x14ac:dyDescent="0.3">
      <c r="A22" s="1"/>
      <c r="B22" s="356"/>
      <c r="D22" s="1"/>
      <c r="E22" s="1"/>
      <c r="F22" s="1"/>
      <c r="G22" s="1"/>
      <c r="U22"/>
      <c r="V22"/>
      <c r="W22"/>
      <c r="X22"/>
      <c r="Y22"/>
      <c r="AI22"/>
      <c r="AJ22"/>
      <c r="AT22"/>
      <c r="AU22"/>
      <c r="BE22"/>
      <c r="BF22"/>
      <c r="BG22" s="1"/>
      <c r="BH22" s="1"/>
      <c r="BI22"/>
      <c r="BJ22"/>
      <c r="BK22"/>
      <c r="BL22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19"/>
      <c r="CC22" s="119"/>
      <c r="CD22" s="119"/>
      <c r="CE22" s="119"/>
      <c r="CF22" s="119"/>
      <c r="CG22" s="119"/>
      <c r="CH22" s="1"/>
      <c r="CI22" s="1"/>
      <c r="CJ22" s="1"/>
      <c r="CK22" s="1"/>
      <c r="CL22" s="1"/>
      <c r="CM22" s="1"/>
      <c r="CN22" s="1"/>
    </row>
    <row r="23" spans="1:96" s="103" customFormat="1" ht="14.4" x14ac:dyDescent="0.3">
      <c r="A23" s="1"/>
      <c r="B23" s="356"/>
      <c r="D23" s="1"/>
      <c r="E23" s="1"/>
      <c r="F23" s="1"/>
      <c r="G23" s="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98"/>
      <c r="CG23" s="98"/>
      <c r="CH23" s="98"/>
      <c r="CI23" s="98"/>
      <c r="CJ23" s="98"/>
      <c r="CK23" s="98"/>
      <c r="CL23" s="1"/>
      <c r="CM23" s="1"/>
      <c r="CN23" s="1"/>
      <c r="CO23" s="1"/>
      <c r="CP23" s="1"/>
      <c r="CQ23" s="1"/>
      <c r="CR23" s="1"/>
    </row>
    <row r="24" spans="1:96" s="103" customFormat="1" ht="14.4" x14ac:dyDescent="0.3">
      <c r="A24" s="1"/>
      <c r="B24" s="356"/>
      <c r="D24" s="1"/>
      <c r="E24" s="1"/>
      <c r="F24" s="1"/>
      <c r="G24" s="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98"/>
      <c r="CG24" s="98"/>
      <c r="CH24" s="98"/>
      <c r="CI24" s="98"/>
      <c r="CJ24" s="98"/>
      <c r="CK24" s="98"/>
      <c r="CL24" s="1"/>
      <c r="CM24" s="1"/>
      <c r="CN24" s="1"/>
      <c r="CO24" s="1"/>
      <c r="CP24" s="1"/>
      <c r="CQ24" s="1"/>
      <c r="CR24" s="1"/>
    </row>
    <row r="25" spans="1:96" s="103" customFormat="1" ht="14.4" x14ac:dyDescent="0.3">
      <c r="A25" s="1"/>
      <c r="B25" s="356"/>
      <c r="D25" s="1"/>
      <c r="E25" s="1"/>
      <c r="F25" s="1"/>
      <c r="G25" s="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98"/>
      <c r="CG25" s="98"/>
      <c r="CH25" s="98"/>
      <c r="CI25" s="98"/>
      <c r="CJ25" s="98"/>
      <c r="CK25" s="98"/>
      <c r="CL25" s="1"/>
      <c r="CM25" s="1"/>
      <c r="CN25" s="1"/>
      <c r="CO25" s="1"/>
      <c r="CP25" s="1"/>
      <c r="CQ25" s="1"/>
      <c r="CR25" s="1"/>
    </row>
    <row r="26" spans="1:96" s="103" customFormat="1" ht="14.4" x14ac:dyDescent="0.3">
      <c r="A26" s="1"/>
      <c r="B26" s="1"/>
      <c r="C26" s="1"/>
      <c r="D26" s="1"/>
      <c r="E26" s="1"/>
      <c r="F26" s="1"/>
      <c r="G26" s="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98"/>
      <c r="CG26" s="98"/>
      <c r="CH26" s="98"/>
      <c r="CI26" s="98"/>
      <c r="CJ26" s="98"/>
      <c r="CK26" s="98"/>
      <c r="CL26" s="1"/>
      <c r="CM26" s="1"/>
      <c r="CN26" s="1"/>
      <c r="CO26" s="1"/>
      <c r="CP26" s="1"/>
      <c r="CQ26" s="1"/>
      <c r="CR26" s="1"/>
    </row>
    <row r="27" spans="1:96" s="103" customFormat="1" ht="14.4" x14ac:dyDescent="0.3">
      <c r="A27" s="1"/>
      <c r="B27" s="1"/>
      <c r="C27" s="1"/>
      <c r="D27" s="1"/>
      <c r="E27" s="1"/>
      <c r="F27" s="1"/>
      <c r="G27" s="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98"/>
      <c r="CG27" s="98"/>
      <c r="CH27" s="98"/>
      <c r="CI27" s="98"/>
      <c r="CJ27" s="98"/>
      <c r="CK27" s="98"/>
      <c r="CL27" s="1"/>
      <c r="CM27" s="1"/>
      <c r="CN27" s="1"/>
      <c r="CO27" s="1"/>
      <c r="CP27" s="1"/>
      <c r="CQ27" s="1"/>
      <c r="CR27" s="1"/>
    </row>
    <row r="28" spans="1:96" s="103" customFormat="1" ht="14.4" x14ac:dyDescent="0.3">
      <c r="A28" s="1"/>
      <c r="B28" s="1"/>
      <c r="C28" s="1"/>
      <c r="D28" s="1"/>
      <c r="E28" s="1"/>
      <c r="F28" s="1"/>
      <c r="G28" s="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98"/>
      <c r="CG28" s="98"/>
      <c r="CH28" s="98"/>
      <c r="CI28" s="98"/>
      <c r="CJ28" s="98"/>
      <c r="CK28" s="98"/>
      <c r="CL28" s="1"/>
      <c r="CM28" s="1"/>
      <c r="CN28" s="1"/>
      <c r="CO28" s="1"/>
      <c r="CP28" s="1"/>
      <c r="CQ28" s="1"/>
      <c r="CR28" s="1"/>
    </row>
    <row r="29" spans="1:96" s="103" customFormat="1" ht="14.4" x14ac:dyDescent="0.3">
      <c r="A29" s="1"/>
      <c r="B29" s="1"/>
      <c r="C29" s="1"/>
      <c r="D29" s="1"/>
      <c r="E29" s="1"/>
      <c r="F29" s="1"/>
      <c r="G29" s="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98"/>
      <c r="CG29" s="98"/>
      <c r="CH29" s="98"/>
      <c r="CI29" s="98"/>
      <c r="CJ29" s="98"/>
      <c r="CK29" s="98"/>
      <c r="CL29" s="1"/>
      <c r="CM29" s="1"/>
      <c r="CN29" s="1"/>
      <c r="CO29" s="1"/>
      <c r="CP29" s="1"/>
      <c r="CQ29" s="1"/>
      <c r="CR29" s="1"/>
    </row>
    <row r="30" spans="1:96" s="103" customFormat="1" ht="14.4" x14ac:dyDescent="0.3">
      <c r="A30" s="1"/>
      <c r="B30" s="1"/>
      <c r="C30" s="1"/>
      <c r="D30" s="1"/>
      <c r="E30" s="1"/>
      <c r="F30" s="1"/>
      <c r="G30" s="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98"/>
      <c r="CG30" s="98"/>
      <c r="CH30" s="98"/>
      <c r="CI30" s="98"/>
      <c r="CJ30" s="98"/>
      <c r="CK30" s="98"/>
      <c r="CL30" s="1"/>
      <c r="CM30" s="1"/>
      <c r="CN30" s="1"/>
      <c r="CO30" s="1"/>
      <c r="CP30" s="1"/>
      <c r="CQ30" s="1"/>
      <c r="CR30" s="1"/>
    </row>
    <row r="31" spans="1:96" s="103" customFormat="1" ht="14.4" x14ac:dyDescent="0.3">
      <c r="A31" s="1"/>
      <c r="B31" s="1"/>
      <c r="C31" s="1"/>
      <c r="D31" s="1"/>
      <c r="E31" s="1"/>
      <c r="F31" s="1"/>
      <c r="G31" s="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98"/>
      <c r="CG31" s="98"/>
      <c r="CH31" s="98"/>
      <c r="CI31" s="98"/>
      <c r="CJ31" s="98"/>
      <c r="CK31" s="98"/>
      <c r="CL31" s="1"/>
      <c r="CM31" s="1"/>
      <c r="CN31" s="1"/>
      <c r="CO31" s="1"/>
      <c r="CP31" s="1"/>
      <c r="CQ31" s="1"/>
      <c r="CR31" s="1"/>
    </row>
    <row r="32" spans="1:96" s="103" customFormat="1" ht="14.4" x14ac:dyDescent="0.3">
      <c r="A32" s="1"/>
      <c r="B32" s="1"/>
      <c r="C32" s="1"/>
      <c r="D32" s="1"/>
      <c r="E32" s="1"/>
      <c r="F32" s="1"/>
      <c r="G32" s="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98"/>
      <c r="CG32" s="98"/>
      <c r="CH32" s="98"/>
      <c r="CI32" s="98"/>
      <c r="CJ32" s="98"/>
      <c r="CK32" s="98"/>
      <c r="CL32" s="1"/>
      <c r="CM32" s="1"/>
      <c r="CN32" s="1"/>
      <c r="CO32" s="1"/>
      <c r="CP32" s="1"/>
      <c r="CQ32" s="1"/>
      <c r="CR32" s="1"/>
    </row>
    <row r="33" spans="1:96" s="103" customFormat="1" ht="14.4" x14ac:dyDescent="0.3">
      <c r="A33" s="1"/>
      <c r="B33" s="1"/>
      <c r="C33" s="1"/>
      <c r="D33" s="1"/>
      <c r="E33" s="1"/>
      <c r="F33" s="1"/>
      <c r="G33" s="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98"/>
      <c r="CG33" s="98"/>
      <c r="CH33" s="98"/>
      <c r="CI33" s="98"/>
      <c r="CJ33" s="98"/>
      <c r="CK33" s="98"/>
      <c r="CL33" s="1"/>
      <c r="CM33" s="1"/>
      <c r="CN33" s="1"/>
      <c r="CO33" s="1"/>
      <c r="CP33" s="1"/>
      <c r="CQ33" s="1"/>
      <c r="CR33" s="1"/>
    </row>
    <row r="34" spans="1:96" s="103" customFormat="1" ht="14.4" x14ac:dyDescent="0.3">
      <c r="A34" s="1"/>
      <c r="B34" s="1"/>
      <c r="C34" s="1"/>
      <c r="D34" s="1"/>
      <c r="E34" s="1"/>
      <c r="F34" s="1"/>
      <c r="G34" s="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98"/>
      <c r="CG34" s="98"/>
      <c r="CH34" s="98"/>
      <c r="CI34" s="98"/>
      <c r="CJ34" s="98"/>
      <c r="CK34" s="98"/>
      <c r="CL34" s="1"/>
      <c r="CM34" s="1"/>
      <c r="CN34" s="1"/>
      <c r="CO34" s="1"/>
      <c r="CP34" s="1"/>
      <c r="CQ34" s="1"/>
      <c r="CR34" s="1"/>
    </row>
    <row r="35" spans="1:96" s="103" customFormat="1" ht="14.4" x14ac:dyDescent="0.3">
      <c r="A35" s="1"/>
      <c r="B35" s="1"/>
      <c r="C35" s="1"/>
      <c r="D35" s="1"/>
      <c r="E35" s="1"/>
      <c r="F35" s="1"/>
      <c r="G35" s="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98"/>
      <c r="CG35" s="98"/>
      <c r="CH35" s="98"/>
      <c r="CI35" s="98"/>
      <c r="CJ35" s="98"/>
      <c r="CK35" s="98"/>
      <c r="CL35" s="1"/>
      <c r="CM35" s="1"/>
      <c r="CN35" s="1"/>
      <c r="CO35" s="1"/>
      <c r="CP35" s="1"/>
      <c r="CQ35" s="1"/>
      <c r="CR35" s="1"/>
    </row>
    <row r="36" spans="1:96" s="103" customFormat="1" ht="14.4" x14ac:dyDescent="0.3">
      <c r="A36" s="1"/>
      <c r="B36" s="1"/>
      <c r="C36" s="1"/>
      <c r="D36" s="1"/>
      <c r="E36" s="1"/>
      <c r="F36" s="1"/>
      <c r="G36" s="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98"/>
      <c r="CG36" s="98"/>
      <c r="CH36" s="98"/>
      <c r="CI36" s="98"/>
      <c r="CJ36" s="98"/>
      <c r="CK36" s="98"/>
      <c r="CL36" s="1"/>
      <c r="CM36" s="1"/>
      <c r="CN36" s="1"/>
      <c r="CO36" s="1"/>
      <c r="CP36" s="1"/>
      <c r="CQ36" s="1"/>
      <c r="CR36" s="1"/>
    </row>
    <row r="37" spans="1:96" s="103" customFormat="1" ht="14.4" x14ac:dyDescent="0.3">
      <c r="A37" s="1"/>
      <c r="B37" s="1"/>
      <c r="C37" s="1"/>
      <c r="D37" s="1"/>
      <c r="E37" s="1"/>
      <c r="F37" s="1"/>
      <c r="G37" s="1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98"/>
      <c r="CG37" s="98"/>
      <c r="CH37" s="98"/>
      <c r="CI37" s="98"/>
      <c r="CJ37" s="98"/>
      <c r="CK37" s="98"/>
      <c r="CL37" s="1"/>
      <c r="CM37" s="1"/>
      <c r="CN37" s="1"/>
      <c r="CO37" s="1"/>
      <c r="CP37" s="1"/>
      <c r="CQ37" s="1"/>
      <c r="CR37" s="1"/>
    </row>
    <row r="38" spans="1:96" s="103" customFormat="1" ht="14.4" x14ac:dyDescent="0.3">
      <c r="A38" s="1"/>
      <c r="B38" s="1"/>
      <c r="C38" s="1"/>
      <c r="D38" s="1"/>
      <c r="E38" s="1"/>
      <c r="F38" s="1"/>
      <c r="G38" s="1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98"/>
      <c r="CG38" s="98"/>
      <c r="CH38" s="98"/>
      <c r="CI38" s="98"/>
      <c r="CJ38" s="98"/>
      <c r="CK38" s="98"/>
      <c r="CL38" s="1"/>
      <c r="CM38" s="1"/>
      <c r="CN38" s="1"/>
      <c r="CO38" s="1"/>
      <c r="CP38" s="1"/>
      <c r="CQ38" s="1"/>
      <c r="CR38" s="1"/>
    </row>
    <row r="39" spans="1:96" s="103" customFormat="1" ht="14.4" x14ac:dyDescent="0.3">
      <c r="A39" s="1"/>
      <c r="B39" s="1"/>
      <c r="C39" s="1"/>
      <c r="D39" s="1"/>
      <c r="E39" s="1"/>
      <c r="F39" s="1"/>
      <c r="G39" s="1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98"/>
      <c r="CG39" s="98"/>
      <c r="CH39" s="98"/>
      <c r="CI39" s="98"/>
      <c r="CJ39" s="98"/>
      <c r="CK39" s="98"/>
      <c r="CL39" s="1"/>
      <c r="CM39" s="1"/>
      <c r="CN39" s="1"/>
      <c r="CO39" s="1"/>
      <c r="CP39" s="1"/>
      <c r="CQ39" s="1"/>
      <c r="CR39" s="1"/>
    </row>
    <row r="40" spans="1:96" s="103" customFormat="1" ht="14.4" x14ac:dyDescent="0.3">
      <c r="A40" s="1"/>
      <c r="B40" s="1"/>
      <c r="C40" s="1"/>
      <c r="D40" s="1"/>
      <c r="E40" s="1"/>
      <c r="F40" s="1"/>
      <c r="G40" s="1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98"/>
      <c r="CG40" s="98"/>
      <c r="CH40" s="98"/>
      <c r="CI40" s="98"/>
      <c r="CJ40" s="98"/>
      <c r="CK40" s="98"/>
      <c r="CL40" s="1"/>
      <c r="CM40" s="1"/>
      <c r="CN40" s="1"/>
      <c r="CO40" s="1"/>
      <c r="CP40" s="1"/>
      <c r="CQ40" s="1"/>
      <c r="CR40" s="1"/>
    </row>
    <row r="41" spans="1:96" s="103" customFormat="1" ht="14.4" x14ac:dyDescent="0.3">
      <c r="A41" s="1"/>
      <c r="B41" s="1"/>
      <c r="C41" s="1"/>
      <c r="D41" s="1"/>
      <c r="E41" s="1"/>
      <c r="F41" s="1"/>
      <c r="G41" s="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98"/>
      <c r="CG41" s="98"/>
      <c r="CH41" s="98"/>
      <c r="CI41" s="98"/>
      <c r="CJ41" s="98"/>
      <c r="CK41" s="98"/>
      <c r="CL41" s="1"/>
      <c r="CM41" s="1"/>
      <c r="CN41" s="1"/>
      <c r="CO41" s="1"/>
      <c r="CP41" s="1"/>
      <c r="CQ41" s="1"/>
      <c r="CR41" s="1"/>
    </row>
    <row r="42" spans="1:96" s="103" customFormat="1" ht="14.4" x14ac:dyDescent="0.3">
      <c r="A42" s="1"/>
      <c r="B42" s="1"/>
      <c r="C42" s="1"/>
      <c r="D42" s="1"/>
      <c r="E42" s="1"/>
      <c r="F42" s="1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98"/>
      <c r="CG42" s="98"/>
      <c r="CH42" s="98"/>
      <c r="CI42" s="98"/>
      <c r="CJ42" s="98"/>
      <c r="CK42" s="98"/>
      <c r="CL42" s="1"/>
      <c r="CM42" s="1"/>
      <c r="CN42" s="1"/>
      <c r="CO42" s="1"/>
      <c r="CP42" s="1"/>
      <c r="CQ42" s="1"/>
      <c r="CR42" s="1"/>
    </row>
    <row r="43" spans="1:96" s="103" customFormat="1" ht="14.4" x14ac:dyDescent="0.3">
      <c r="A43" s="1"/>
      <c r="B43" s="1"/>
      <c r="C43" s="1"/>
      <c r="D43" s="1"/>
      <c r="E43" s="1"/>
      <c r="F43" s="1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98"/>
      <c r="CG43" s="98"/>
      <c r="CH43" s="98"/>
      <c r="CI43" s="98"/>
      <c r="CJ43" s="98"/>
      <c r="CK43" s="98"/>
      <c r="CL43" s="1"/>
      <c r="CM43" s="1"/>
      <c r="CN43" s="1"/>
      <c r="CO43" s="1"/>
      <c r="CP43" s="1"/>
      <c r="CQ43" s="1"/>
      <c r="CR43" s="1"/>
    </row>
    <row r="44" spans="1:96" s="103" customFormat="1" ht="14.4" x14ac:dyDescent="0.3">
      <c r="A44" s="1"/>
      <c r="B44" s="1"/>
      <c r="C44" s="1"/>
      <c r="D44" s="1"/>
      <c r="E44" s="1"/>
      <c r="F44" s="1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98"/>
      <c r="CG44" s="98"/>
      <c r="CH44" s="98"/>
      <c r="CI44" s="98"/>
      <c r="CJ44" s="98"/>
      <c r="CK44" s="98"/>
      <c r="CL44" s="1"/>
      <c r="CM44" s="1"/>
      <c r="CN44" s="1"/>
      <c r="CO44" s="1"/>
      <c r="CP44" s="1"/>
      <c r="CQ44" s="1"/>
      <c r="CR44" s="1"/>
    </row>
    <row r="45" spans="1:96" s="103" customFormat="1" ht="14.4" x14ac:dyDescent="0.3">
      <c r="A45" s="1"/>
      <c r="B45" s="1"/>
      <c r="C45" s="1"/>
      <c r="D45" s="1"/>
      <c r="E45" s="1"/>
      <c r="F45" s="1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98"/>
      <c r="CG45" s="98"/>
      <c r="CH45" s="98"/>
      <c r="CI45" s="98"/>
      <c r="CJ45" s="98"/>
      <c r="CK45" s="98"/>
      <c r="CL45" s="1"/>
      <c r="CM45" s="1"/>
      <c r="CN45" s="1"/>
      <c r="CO45" s="1"/>
      <c r="CP45" s="1"/>
      <c r="CQ45" s="1"/>
      <c r="CR45" s="1"/>
    </row>
    <row r="46" spans="1:96" s="103" customFormat="1" ht="14.4" x14ac:dyDescent="0.3">
      <c r="A46" s="1"/>
      <c r="B46" s="1"/>
      <c r="C46" s="1"/>
      <c r="D46" s="1"/>
      <c r="E46" s="1"/>
      <c r="F46" s="1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98"/>
      <c r="CG46" s="98"/>
      <c r="CH46" s="98"/>
      <c r="CI46" s="98"/>
      <c r="CJ46" s="98"/>
      <c r="CK46" s="98"/>
      <c r="CL46" s="1"/>
      <c r="CM46" s="1"/>
      <c r="CN46" s="1"/>
      <c r="CO46" s="1"/>
      <c r="CP46" s="1"/>
      <c r="CQ46" s="1"/>
      <c r="CR46" s="1"/>
    </row>
    <row r="47" spans="1:96" s="103" customFormat="1" ht="14.4" x14ac:dyDescent="0.3">
      <c r="A47" s="1"/>
      <c r="B47" s="1"/>
      <c r="C47" s="1"/>
      <c r="D47" s="1"/>
      <c r="E47" s="1"/>
      <c r="F47" s="1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98"/>
      <c r="CG47" s="98"/>
      <c r="CH47" s="98"/>
      <c r="CI47" s="98"/>
      <c r="CJ47" s="98"/>
      <c r="CK47" s="98"/>
      <c r="CL47" s="1"/>
      <c r="CM47" s="1"/>
      <c r="CN47" s="1"/>
      <c r="CO47" s="1"/>
      <c r="CP47" s="1"/>
      <c r="CQ47" s="1"/>
      <c r="CR47" s="1"/>
    </row>
    <row r="48" spans="1:96" s="103" customFormat="1" ht="14.4" x14ac:dyDescent="0.3">
      <c r="A48" s="1"/>
      <c r="B48" s="1"/>
      <c r="C48" s="1"/>
      <c r="D48" s="1"/>
      <c r="E48" s="1"/>
      <c r="F48" s="1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98"/>
      <c r="CG48" s="98"/>
      <c r="CH48" s="98"/>
      <c r="CI48" s="98"/>
      <c r="CJ48" s="98"/>
      <c r="CK48" s="98"/>
      <c r="CL48" s="1"/>
      <c r="CM48" s="1"/>
      <c r="CN48" s="1"/>
      <c r="CO48" s="1"/>
      <c r="CP48" s="1"/>
      <c r="CQ48" s="1"/>
      <c r="CR48" s="1"/>
    </row>
    <row r="49" spans="1:96" s="103" customFormat="1" ht="14.4" x14ac:dyDescent="0.3">
      <c r="A49" s="1"/>
      <c r="B49" s="1"/>
      <c r="C49" s="1"/>
      <c r="D49" s="1"/>
      <c r="E49" s="1"/>
      <c r="F49" s="1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98"/>
      <c r="CG49" s="98"/>
      <c r="CH49" s="98"/>
      <c r="CI49" s="98"/>
      <c r="CJ49" s="98"/>
      <c r="CK49" s="98"/>
      <c r="CL49" s="1"/>
      <c r="CM49" s="1"/>
      <c r="CN49" s="1"/>
      <c r="CO49" s="1"/>
      <c r="CP49" s="1"/>
      <c r="CQ49" s="1"/>
      <c r="CR49" s="1"/>
    </row>
    <row r="50" spans="1:96" s="103" customFormat="1" ht="14.4" x14ac:dyDescent="0.3">
      <c r="A50" s="1"/>
      <c r="B50" s="1"/>
      <c r="C50" s="1"/>
      <c r="D50" s="1"/>
      <c r="E50" s="1"/>
      <c r="F50" s="1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98"/>
      <c r="CG50" s="98"/>
      <c r="CH50" s="98"/>
      <c r="CI50" s="98"/>
      <c r="CJ50" s="98"/>
      <c r="CK50" s="98"/>
      <c r="CL50" s="1"/>
      <c r="CM50" s="1"/>
      <c r="CN50" s="1"/>
      <c r="CO50" s="1"/>
      <c r="CP50" s="1"/>
      <c r="CQ50" s="1"/>
      <c r="CR50" s="1"/>
    </row>
    <row r="51" spans="1:96" s="103" customFormat="1" ht="14.4" x14ac:dyDescent="0.3">
      <c r="A51" s="1"/>
      <c r="B51" s="1"/>
      <c r="C51" s="1"/>
      <c r="D51" s="1"/>
      <c r="E51" s="1"/>
      <c r="F51" s="1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98"/>
      <c r="CG51" s="98"/>
      <c r="CH51" s="98"/>
      <c r="CI51" s="98"/>
      <c r="CJ51" s="98"/>
      <c r="CK51" s="98"/>
      <c r="CL51" s="1"/>
      <c r="CM51" s="1"/>
      <c r="CN51" s="1"/>
      <c r="CO51" s="1"/>
      <c r="CP51" s="1"/>
      <c r="CQ51" s="1"/>
      <c r="CR51" s="1"/>
    </row>
    <row r="52" spans="1:96" s="103" customFormat="1" ht="14.4" x14ac:dyDescent="0.3">
      <c r="A52" s="1"/>
      <c r="B52" s="1"/>
      <c r="C52" s="1"/>
      <c r="D52" s="1"/>
      <c r="E52" s="1"/>
      <c r="F52" s="1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98"/>
      <c r="CG52" s="98"/>
      <c r="CH52" s="98"/>
      <c r="CI52" s="98"/>
      <c r="CJ52" s="98"/>
      <c r="CK52" s="98"/>
      <c r="CL52" s="1"/>
      <c r="CM52" s="1"/>
      <c r="CN52" s="1"/>
      <c r="CO52" s="1"/>
      <c r="CP52" s="1"/>
      <c r="CQ52" s="1"/>
      <c r="CR52" s="1"/>
    </row>
    <row r="53" spans="1:96" s="103" customFormat="1" ht="14.4" x14ac:dyDescent="0.3">
      <c r="A53" s="1"/>
      <c r="B53" s="1"/>
      <c r="C53" s="1"/>
      <c r="D53" s="1"/>
      <c r="E53" s="1"/>
      <c r="F53" s="1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98"/>
      <c r="CG53" s="98"/>
      <c r="CH53" s="98"/>
      <c r="CI53" s="98"/>
      <c r="CJ53" s="98"/>
      <c r="CK53" s="98"/>
      <c r="CL53" s="1"/>
      <c r="CM53" s="1"/>
      <c r="CN53" s="1"/>
      <c r="CO53" s="1"/>
      <c r="CP53" s="1"/>
      <c r="CQ53" s="1"/>
      <c r="CR53" s="1"/>
    </row>
    <row r="54" spans="1:96" s="103" customFormat="1" ht="14.4" x14ac:dyDescent="0.3">
      <c r="A54" s="1"/>
      <c r="B54" s="1"/>
      <c r="C54" s="1"/>
      <c r="D54" s="1"/>
      <c r="E54" s="1"/>
      <c r="F54" s="1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98"/>
      <c r="CG54" s="98"/>
      <c r="CH54" s="98"/>
      <c r="CI54" s="98"/>
      <c r="CJ54" s="98"/>
      <c r="CK54" s="98"/>
      <c r="CL54" s="1"/>
      <c r="CM54" s="1"/>
      <c r="CN54" s="1"/>
      <c r="CO54" s="1"/>
      <c r="CP54" s="1"/>
      <c r="CQ54" s="1"/>
      <c r="CR54" s="1"/>
    </row>
    <row r="55" spans="1:96" s="103" customFormat="1" ht="14.4" x14ac:dyDescent="0.3">
      <c r="A55" s="1"/>
      <c r="B55" s="1"/>
      <c r="C55" s="1"/>
      <c r="D55" s="1"/>
      <c r="E55" s="1"/>
      <c r="F55" s="1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98"/>
      <c r="CG55" s="98"/>
      <c r="CH55" s="98"/>
      <c r="CI55" s="98"/>
      <c r="CJ55" s="98"/>
      <c r="CK55" s="98"/>
      <c r="CL55" s="1"/>
      <c r="CM55" s="1"/>
      <c r="CN55" s="1"/>
      <c r="CO55" s="1"/>
      <c r="CP55" s="1"/>
      <c r="CQ55" s="1"/>
      <c r="CR55" s="1"/>
    </row>
    <row r="56" spans="1:96" s="103" customFormat="1" ht="14.4" x14ac:dyDescent="0.3">
      <c r="A56" s="1"/>
      <c r="B56" s="1"/>
      <c r="C56" s="1"/>
      <c r="D56" s="1"/>
      <c r="E56" s="1"/>
      <c r="F56" s="1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98"/>
      <c r="CG56" s="98"/>
      <c r="CH56" s="98"/>
      <c r="CI56" s="98"/>
      <c r="CJ56" s="98"/>
      <c r="CK56" s="98"/>
      <c r="CL56" s="1"/>
      <c r="CM56" s="1"/>
      <c r="CN56" s="1"/>
      <c r="CO56" s="1"/>
      <c r="CP56" s="1"/>
      <c r="CQ56" s="1"/>
      <c r="CR56" s="1"/>
    </row>
    <row r="57" spans="1:96" s="103" customFormat="1" ht="14.4" x14ac:dyDescent="0.3">
      <c r="A57" s="1"/>
      <c r="B57" s="1"/>
      <c r="C57" s="1"/>
      <c r="D57" s="1"/>
      <c r="E57" s="1"/>
      <c r="F57" s="1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98"/>
      <c r="CG57" s="98"/>
      <c r="CH57" s="98"/>
      <c r="CI57" s="98"/>
      <c r="CJ57" s="98"/>
      <c r="CK57" s="98"/>
      <c r="CL57" s="1"/>
      <c r="CM57" s="1"/>
      <c r="CN57" s="1"/>
      <c r="CO57" s="1"/>
      <c r="CP57" s="1"/>
      <c r="CQ57" s="1"/>
      <c r="CR57" s="1"/>
    </row>
    <row r="58" spans="1:96" s="103" customFormat="1" ht="14.4" x14ac:dyDescent="0.3">
      <c r="A58" s="1"/>
      <c r="B58" s="1"/>
      <c r="C58" s="1"/>
      <c r="D58" s="1"/>
      <c r="E58" s="1"/>
      <c r="F58" s="1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98"/>
      <c r="CG58" s="98"/>
      <c r="CH58" s="98"/>
      <c r="CI58" s="98"/>
      <c r="CJ58" s="98"/>
      <c r="CK58" s="98"/>
      <c r="CL58" s="1"/>
      <c r="CM58" s="1"/>
      <c r="CN58" s="1"/>
      <c r="CO58" s="1"/>
      <c r="CP58" s="1"/>
      <c r="CQ58" s="1"/>
      <c r="CR58" s="1"/>
    </row>
    <row r="59" spans="1:96" s="103" customFormat="1" ht="14.4" x14ac:dyDescent="0.3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98"/>
      <c r="CG59" s="98"/>
      <c r="CH59" s="98"/>
      <c r="CI59" s="98"/>
      <c r="CJ59" s="98"/>
      <c r="CK59" s="98"/>
      <c r="CL59" s="1"/>
      <c r="CM59" s="1"/>
      <c r="CN59" s="1"/>
      <c r="CO59" s="1"/>
      <c r="CP59" s="1"/>
      <c r="CQ59" s="1"/>
      <c r="CR59" s="1"/>
    </row>
    <row r="60" spans="1:96" s="103" customFormat="1" ht="14.4" x14ac:dyDescent="0.3">
      <c r="A60" s="1"/>
      <c r="B60" s="1"/>
      <c r="C60" s="1"/>
      <c r="D60" s="1"/>
      <c r="E60" s="1"/>
      <c r="F60" s="1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98"/>
      <c r="CG60" s="98"/>
      <c r="CH60" s="98"/>
      <c r="CI60" s="98"/>
      <c r="CJ60" s="98"/>
      <c r="CK60" s="98"/>
      <c r="CL60" s="1"/>
      <c r="CM60" s="1"/>
      <c r="CN60" s="1"/>
      <c r="CO60" s="1"/>
      <c r="CP60" s="1"/>
      <c r="CQ60" s="1"/>
      <c r="CR60" s="1"/>
    </row>
    <row r="61" spans="1:96" s="103" customFormat="1" ht="14.4" x14ac:dyDescent="0.3">
      <c r="A61" s="1"/>
      <c r="B61" s="1"/>
      <c r="C61" s="1"/>
      <c r="D61" s="1"/>
      <c r="E61" s="1"/>
      <c r="F61" s="1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98"/>
      <c r="CG61" s="98"/>
      <c r="CH61" s="98"/>
      <c r="CI61" s="98"/>
      <c r="CJ61" s="98"/>
      <c r="CK61" s="98"/>
      <c r="CL61" s="1"/>
      <c r="CM61" s="1"/>
      <c r="CN61" s="1"/>
      <c r="CO61" s="1"/>
      <c r="CP61" s="1"/>
      <c r="CQ61" s="1"/>
      <c r="CR61" s="1"/>
    </row>
    <row r="62" spans="1:96" s="103" customFormat="1" ht="14.4" x14ac:dyDescent="0.3">
      <c r="A62" s="1"/>
      <c r="B62" s="1"/>
      <c r="C62" s="1"/>
      <c r="D62" s="1"/>
      <c r="E62" s="1"/>
      <c r="F62" s="1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98"/>
      <c r="CG62" s="98"/>
      <c r="CH62" s="98"/>
      <c r="CI62" s="98"/>
      <c r="CJ62" s="98"/>
      <c r="CK62" s="98"/>
      <c r="CL62" s="1"/>
      <c r="CM62" s="1"/>
      <c r="CN62" s="1"/>
      <c r="CO62" s="1"/>
      <c r="CP62" s="1"/>
      <c r="CQ62" s="1"/>
      <c r="CR62" s="1"/>
    </row>
    <row r="63" spans="1:96" s="103" customFormat="1" ht="14.4" x14ac:dyDescent="0.3">
      <c r="A63" s="1"/>
      <c r="B63" s="1"/>
      <c r="C63" s="1"/>
      <c r="D63" s="1"/>
      <c r="E63" s="1"/>
      <c r="F63" s="1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98"/>
      <c r="CG63" s="98"/>
      <c r="CH63" s="98"/>
      <c r="CI63" s="98"/>
      <c r="CJ63" s="98"/>
      <c r="CK63" s="98"/>
      <c r="CL63" s="1"/>
      <c r="CM63" s="1"/>
      <c r="CN63" s="1"/>
      <c r="CO63" s="1"/>
      <c r="CP63" s="1"/>
      <c r="CQ63" s="1"/>
      <c r="CR63" s="1"/>
    </row>
    <row r="64" spans="1:96" s="103" customFormat="1" ht="14.4" x14ac:dyDescent="0.3">
      <c r="A64" s="1"/>
      <c r="B64" s="1"/>
      <c r="C64" s="1"/>
      <c r="D64" s="1"/>
      <c r="E64" s="1"/>
      <c r="F64" s="1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98"/>
      <c r="CG64" s="98"/>
      <c r="CH64" s="98"/>
      <c r="CI64" s="98"/>
      <c r="CJ64" s="98"/>
      <c r="CK64" s="98"/>
      <c r="CL64" s="1"/>
      <c r="CM64" s="1"/>
      <c r="CN64" s="1"/>
      <c r="CO64" s="1"/>
      <c r="CP64" s="1"/>
      <c r="CQ64" s="1"/>
      <c r="CR64" s="1"/>
    </row>
    <row r="65" spans="1:96" s="103" customFormat="1" ht="14.4" x14ac:dyDescent="0.3">
      <c r="A65" s="1"/>
      <c r="B65" s="1"/>
      <c r="C65" s="1"/>
      <c r="D65" s="1"/>
      <c r="E65" s="1"/>
      <c r="F65" s="1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98"/>
      <c r="CG65" s="98"/>
      <c r="CH65" s="98"/>
      <c r="CI65" s="98"/>
      <c r="CJ65" s="98"/>
      <c r="CK65" s="98"/>
      <c r="CL65" s="1"/>
      <c r="CM65" s="1"/>
      <c r="CN65" s="1"/>
      <c r="CO65" s="1"/>
      <c r="CP65" s="1"/>
      <c r="CQ65" s="1"/>
      <c r="CR65" s="1"/>
    </row>
    <row r="66" spans="1:96" s="103" customFormat="1" ht="14.4" x14ac:dyDescent="0.3">
      <c r="A66" s="1"/>
      <c r="B66" s="1"/>
      <c r="C66" s="1"/>
      <c r="D66" s="1"/>
      <c r="E66" s="1"/>
      <c r="F66" s="1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98"/>
      <c r="CG66" s="98"/>
      <c r="CH66" s="98"/>
      <c r="CI66" s="98"/>
      <c r="CJ66" s="98"/>
      <c r="CK66" s="98"/>
      <c r="CL66" s="1"/>
      <c r="CM66" s="1"/>
      <c r="CN66" s="1"/>
      <c r="CO66" s="1"/>
      <c r="CP66" s="1"/>
      <c r="CQ66" s="1"/>
      <c r="CR66" s="1"/>
    </row>
    <row r="67" spans="1:96" s="103" customFormat="1" ht="14.4" x14ac:dyDescent="0.3">
      <c r="A67" s="1"/>
      <c r="B67" s="1"/>
      <c r="C67" s="1"/>
      <c r="D67" s="1"/>
      <c r="E67" s="1"/>
      <c r="F67" s="1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98"/>
      <c r="CG67" s="98"/>
      <c r="CH67" s="98"/>
      <c r="CI67" s="98"/>
      <c r="CJ67" s="98"/>
      <c r="CK67" s="98"/>
      <c r="CL67" s="1"/>
      <c r="CM67" s="1"/>
      <c r="CN67" s="1"/>
      <c r="CO67" s="1"/>
      <c r="CP67" s="1"/>
      <c r="CQ67" s="1"/>
      <c r="CR67" s="1"/>
    </row>
    <row r="68" spans="1:96" s="103" customFormat="1" ht="14.4" x14ac:dyDescent="0.3">
      <c r="A68" s="1"/>
      <c r="B68" s="1"/>
      <c r="C68" s="1"/>
      <c r="D68" s="1"/>
      <c r="E68" s="1"/>
      <c r="F68" s="1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98"/>
      <c r="CG68" s="98"/>
      <c r="CH68" s="98"/>
      <c r="CI68" s="98"/>
      <c r="CJ68" s="98"/>
      <c r="CK68" s="98"/>
      <c r="CL68" s="1"/>
      <c r="CM68" s="1"/>
      <c r="CN68" s="1"/>
      <c r="CO68" s="1"/>
      <c r="CP68" s="1"/>
      <c r="CQ68" s="1"/>
      <c r="CR68" s="1"/>
    </row>
    <row r="69" spans="1:96" s="103" customFormat="1" ht="14.4" x14ac:dyDescent="0.3">
      <c r="A69" s="1"/>
      <c r="B69" s="1"/>
      <c r="C69" s="1"/>
      <c r="D69" s="1"/>
      <c r="E69" s="1"/>
      <c r="F69" s="1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98"/>
      <c r="CG69" s="98"/>
      <c r="CH69" s="98"/>
      <c r="CI69" s="98"/>
      <c r="CJ69" s="98"/>
      <c r="CK69" s="98"/>
      <c r="CL69" s="1"/>
      <c r="CM69" s="1"/>
      <c r="CN69" s="1"/>
      <c r="CO69" s="1"/>
      <c r="CP69" s="1"/>
      <c r="CQ69" s="1"/>
      <c r="CR69" s="1"/>
    </row>
    <row r="70" spans="1:96" s="103" customFormat="1" ht="14.4" x14ac:dyDescent="0.3">
      <c r="A70" s="1"/>
      <c r="B70" s="1"/>
      <c r="C70" s="1"/>
      <c r="D70" s="1"/>
      <c r="E70" s="1"/>
      <c r="F70" s="1"/>
      <c r="G70" s="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98"/>
      <c r="CG70" s="98"/>
      <c r="CH70" s="98"/>
      <c r="CI70" s="98"/>
      <c r="CJ70" s="98"/>
      <c r="CK70" s="98"/>
      <c r="CL70" s="1"/>
      <c r="CM70" s="1"/>
      <c r="CN70" s="1"/>
      <c r="CO70" s="1"/>
      <c r="CP70" s="1"/>
      <c r="CQ70" s="1"/>
      <c r="CR70" s="1"/>
    </row>
    <row r="71" spans="1:96" s="103" customFormat="1" ht="14.4" x14ac:dyDescent="0.3">
      <c r="A71" s="1"/>
      <c r="B71" s="1"/>
      <c r="C71" s="1"/>
      <c r="D71" s="1"/>
      <c r="E71" s="1"/>
      <c r="F71" s="1"/>
      <c r="G71" s="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98"/>
      <c r="CG71" s="98"/>
      <c r="CH71" s="98"/>
      <c r="CI71" s="98"/>
      <c r="CJ71" s="98"/>
      <c r="CK71" s="98"/>
      <c r="CL71" s="1"/>
      <c r="CM71" s="1"/>
      <c r="CN71" s="1"/>
      <c r="CO71" s="1"/>
      <c r="CP71" s="1"/>
      <c r="CQ71" s="1"/>
      <c r="CR71" s="1"/>
    </row>
    <row r="72" spans="1:96" s="103" customFormat="1" ht="14.4" x14ac:dyDescent="0.3">
      <c r="A72" s="1"/>
      <c r="B72" s="1"/>
      <c r="C72" s="1"/>
      <c r="D72" s="1"/>
      <c r="E72" s="1"/>
      <c r="F72" s="1"/>
      <c r="G72" s="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98"/>
      <c r="CG72" s="98"/>
      <c r="CH72" s="98"/>
      <c r="CI72" s="98"/>
      <c r="CJ72" s="98"/>
      <c r="CK72" s="98"/>
      <c r="CL72" s="1"/>
      <c r="CM72" s="1"/>
      <c r="CN72" s="1"/>
      <c r="CO72" s="1"/>
      <c r="CP72" s="1"/>
      <c r="CQ72" s="1"/>
      <c r="CR72" s="1"/>
    </row>
    <row r="73" spans="1:96" s="103" customFormat="1" ht="14.4" x14ac:dyDescent="0.3">
      <c r="A73" s="1"/>
      <c r="B73" s="1"/>
      <c r="C73" s="1"/>
      <c r="D73" s="1"/>
      <c r="E73" s="1"/>
      <c r="F73" s="1"/>
      <c r="G73" s="1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98"/>
      <c r="CG73" s="98"/>
      <c r="CH73" s="98"/>
      <c r="CI73" s="98"/>
      <c r="CJ73" s="98"/>
      <c r="CK73" s="98"/>
      <c r="CL73" s="1"/>
      <c r="CM73" s="1"/>
      <c r="CN73" s="1"/>
      <c r="CO73" s="1"/>
      <c r="CP73" s="1"/>
      <c r="CQ73" s="1"/>
      <c r="CR73" s="1"/>
    </row>
    <row r="74" spans="1:96" s="103" customFormat="1" ht="14.4" x14ac:dyDescent="0.3">
      <c r="A74" s="1"/>
      <c r="B74" s="1"/>
      <c r="C74" s="1"/>
      <c r="D74" s="1"/>
      <c r="E74" s="1"/>
      <c r="F74" s="1"/>
      <c r="G74" s="1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98"/>
      <c r="CG74" s="98"/>
      <c r="CH74" s="98"/>
      <c r="CI74" s="98"/>
      <c r="CJ74" s="98"/>
      <c r="CK74" s="98"/>
      <c r="CL74" s="1"/>
      <c r="CM74" s="1"/>
      <c r="CN74" s="1"/>
      <c r="CO74" s="1"/>
      <c r="CP74" s="1"/>
      <c r="CQ74" s="1"/>
      <c r="CR74" s="1"/>
    </row>
    <row r="75" spans="1:96" s="103" customFormat="1" ht="14.4" x14ac:dyDescent="0.3">
      <c r="A75" s="1"/>
      <c r="B75" s="1"/>
      <c r="C75" s="1"/>
      <c r="D75" s="1"/>
      <c r="E75" s="1"/>
      <c r="F75" s="1"/>
      <c r="G75" s="1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98"/>
      <c r="CG75" s="98"/>
      <c r="CH75" s="98"/>
      <c r="CI75" s="98"/>
      <c r="CJ75" s="98"/>
      <c r="CK75" s="98"/>
      <c r="CL75" s="1"/>
      <c r="CM75" s="1"/>
      <c r="CN75" s="1"/>
      <c r="CO75" s="1"/>
      <c r="CP75" s="1"/>
      <c r="CQ75" s="1"/>
      <c r="CR75" s="1"/>
    </row>
    <row r="76" spans="1:96" s="103" customFormat="1" ht="14.4" x14ac:dyDescent="0.3">
      <c r="A76" s="1"/>
      <c r="B76" s="1"/>
      <c r="C76" s="1"/>
      <c r="D76" s="1"/>
      <c r="E76" s="1"/>
      <c r="F76" s="1"/>
      <c r="G76" s="1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98"/>
      <c r="CG76" s="98"/>
      <c r="CH76" s="98"/>
      <c r="CI76" s="98"/>
      <c r="CJ76" s="98"/>
      <c r="CK76" s="98"/>
      <c r="CL76" s="1"/>
      <c r="CM76" s="1"/>
      <c r="CN76" s="1"/>
      <c r="CO76" s="1"/>
      <c r="CP76" s="1"/>
      <c r="CQ76" s="1"/>
      <c r="CR76" s="1"/>
    </row>
    <row r="77" spans="1:96" s="103" customFormat="1" ht="14.4" x14ac:dyDescent="0.3">
      <c r="A77" s="1"/>
      <c r="B77" s="1"/>
      <c r="C77" s="1"/>
      <c r="D77" s="1"/>
      <c r="E77" s="1"/>
      <c r="F77" s="1"/>
      <c r="G77" s="1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98"/>
      <c r="CG77" s="98"/>
      <c r="CH77" s="98"/>
      <c r="CI77" s="98"/>
      <c r="CJ77" s="98"/>
      <c r="CK77" s="98"/>
      <c r="CL77" s="1"/>
      <c r="CM77" s="1"/>
      <c r="CN77" s="1"/>
      <c r="CO77" s="1"/>
      <c r="CP77" s="1"/>
      <c r="CQ77" s="1"/>
      <c r="CR77" s="1"/>
    </row>
    <row r="78" spans="1:96" s="103" customFormat="1" ht="14.4" x14ac:dyDescent="0.3">
      <c r="A78" s="1"/>
      <c r="B78" s="1"/>
      <c r="C78" s="1"/>
      <c r="D78" s="1"/>
      <c r="E78" s="1"/>
      <c r="F78" s="1"/>
      <c r="G78" s="1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98"/>
      <c r="CG78" s="98"/>
      <c r="CH78" s="98"/>
      <c r="CI78" s="98"/>
      <c r="CJ78" s="98"/>
      <c r="CK78" s="98"/>
      <c r="CL78" s="1"/>
      <c r="CM78" s="1"/>
      <c r="CN78" s="1"/>
      <c r="CO78" s="1"/>
      <c r="CP78" s="1"/>
      <c r="CQ78" s="1"/>
      <c r="CR78" s="1"/>
    </row>
    <row r="79" spans="1:96" s="103" customFormat="1" ht="14.4" x14ac:dyDescent="0.3">
      <c r="A79" s="1"/>
      <c r="B79" s="1"/>
      <c r="C79" s="1"/>
      <c r="D79" s="1"/>
      <c r="E79" s="1"/>
      <c r="F79" s="1"/>
      <c r="G79" s="1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98"/>
      <c r="CG79" s="98"/>
      <c r="CH79" s="98"/>
      <c r="CI79" s="98"/>
      <c r="CJ79" s="98"/>
      <c r="CK79" s="98"/>
      <c r="CL79" s="1"/>
      <c r="CM79" s="1"/>
      <c r="CN79" s="1"/>
      <c r="CO79" s="1"/>
      <c r="CP79" s="1"/>
      <c r="CQ79" s="1"/>
      <c r="CR79" s="1"/>
    </row>
    <row r="80" spans="1:96" s="103" customFormat="1" ht="14.4" x14ac:dyDescent="0.3">
      <c r="A80" s="1"/>
      <c r="B80" s="1"/>
      <c r="C80" s="1"/>
      <c r="D80" s="1"/>
      <c r="E80" s="1"/>
      <c r="F80" s="1"/>
      <c r="G80" s="1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98"/>
      <c r="CG80" s="98"/>
      <c r="CH80" s="98"/>
      <c r="CI80" s="98"/>
      <c r="CJ80" s="98"/>
      <c r="CK80" s="98"/>
      <c r="CL80" s="1"/>
      <c r="CM80" s="1"/>
      <c r="CN80" s="1"/>
      <c r="CO80" s="1"/>
      <c r="CP80" s="1"/>
      <c r="CQ80" s="1"/>
      <c r="CR80" s="1"/>
    </row>
    <row r="81" spans="8:96" s="103" customFormat="1" ht="14.4" x14ac:dyDescent="0.3"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CD81" s="1"/>
      <c r="CE81" s="1"/>
      <c r="CF81" s="98"/>
      <c r="CG81" s="98"/>
      <c r="CH81" s="98"/>
      <c r="CI81" s="98"/>
      <c r="CJ81" s="98"/>
      <c r="CK81" s="98"/>
      <c r="CL81" s="1"/>
      <c r="CM81" s="1"/>
      <c r="CN81" s="1"/>
      <c r="CO81" s="1"/>
      <c r="CP81" s="1"/>
      <c r="CQ81" s="1"/>
      <c r="CR81" s="1"/>
    </row>
    <row r="82" spans="8:96" s="103" customFormat="1" ht="14.4" x14ac:dyDescent="0.3"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CD82" s="1"/>
      <c r="CE82" s="1"/>
      <c r="CF82" s="98"/>
      <c r="CG82" s="98"/>
      <c r="CH82" s="98"/>
      <c r="CI82" s="98"/>
      <c r="CJ82" s="98"/>
      <c r="CK82" s="98"/>
      <c r="CL82" s="1"/>
      <c r="CM82" s="1"/>
      <c r="CN82" s="1"/>
      <c r="CO82" s="1"/>
      <c r="CP82" s="1"/>
      <c r="CQ82" s="1"/>
      <c r="CR82" s="1"/>
    </row>
    <row r="83" spans="8:96" s="103" customFormat="1" ht="14.4" x14ac:dyDescent="0.3"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CD83" s="1"/>
      <c r="CE83" s="1"/>
      <c r="CF83" s="98"/>
      <c r="CG83" s="98"/>
      <c r="CH83" s="98"/>
      <c r="CI83" s="98"/>
      <c r="CJ83" s="98"/>
      <c r="CK83" s="98"/>
      <c r="CL83" s="1"/>
      <c r="CM83" s="1"/>
      <c r="CN83" s="1"/>
      <c r="CO83" s="1"/>
      <c r="CP83" s="1"/>
      <c r="CQ83" s="1"/>
      <c r="CR83" s="1"/>
    </row>
    <row r="84" spans="8:96" s="103" customFormat="1" ht="14.4" x14ac:dyDescent="0.3"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CD84" s="1"/>
      <c r="CE84" s="1"/>
      <c r="CF84" s="98"/>
      <c r="CG84" s="98"/>
      <c r="CH84" s="98"/>
      <c r="CI84" s="98"/>
      <c r="CJ84" s="98"/>
      <c r="CK84" s="98"/>
      <c r="CL84" s="1"/>
      <c r="CM84" s="1"/>
      <c r="CN84" s="1"/>
      <c r="CO84" s="1"/>
      <c r="CP84" s="1"/>
      <c r="CQ84" s="1"/>
      <c r="CR84" s="1"/>
    </row>
    <row r="85" spans="8:96" s="103" customFormat="1" ht="14.4" x14ac:dyDescent="0.3"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CD85" s="1"/>
      <c r="CE85" s="1"/>
      <c r="CF85" s="98"/>
      <c r="CG85" s="98"/>
      <c r="CH85" s="98"/>
      <c r="CI85" s="98"/>
      <c r="CJ85" s="98"/>
      <c r="CK85" s="98"/>
      <c r="CL85" s="1"/>
      <c r="CM85" s="1"/>
      <c r="CN85" s="1"/>
      <c r="CO85" s="1"/>
      <c r="CP85" s="1"/>
      <c r="CQ85" s="1"/>
      <c r="CR85" s="1"/>
    </row>
    <row r="86" spans="8:96" s="103" customFormat="1" ht="14.4" x14ac:dyDescent="0.3"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CD86" s="1"/>
      <c r="CE86" s="1"/>
      <c r="CF86" s="121"/>
      <c r="CG86" s="121"/>
      <c r="CH86" s="121"/>
      <c r="CI86" s="121"/>
      <c r="CJ86" s="121"/>
      <c r="CK86" s="121"/>
      <c r="CL86" s="1"/>
      <c r="CM86" s="1"/>
      <c r="CN86" s="1"/>
      <c r="CO86" s="1"/>
      <c r="CP86" s="1"/>
      <c r="CQ86" s="1"/>
      <c r="CR86" s="1"/>
    </row>
    <row r="87" spans="8:96" s="103" customFormat="1" ht="14.4" x14ac:dyDescent="0.3"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CD87" s="1"/>
      <c r="CE87" s="1"/>
      <c r="CF87" s="121"/>
      <c r="CG87" s="121"/>
      <c r="CH87" s="121"/>
      <c r="CI87" s="121"/>
      <c r="CJ87" s="121"/>
      <c r="CK87" s="121"/>
      <c r="CL87" s="1"/>
      <c r="CM87" s="1"/>
      <c r="CN87" s="1"/>
      <c r="CO87" s="1"/>
      <c r="CP87" s="1"/>
      <c r="CQ87" s="1"/>
      <c r="CR87" s="1"/>
    </row>
    <row r="88" spans="8:96" s="103" customFormat="1" ht="14.4" x14ac:dyDescent="0.3"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CD88" s="1"/>
      <c r="CE88" s="1"/>
      <c r="CF88" s="121"/>
      <c r="CG88" s="121"/>
      <c r="CH88" s="121"/>
      <c r="CI88" s="121"/>
      <c r="CJ88" s="121"/>
      <c r="CK88" s="121"/>
      <c r="CL88" s="1"/>
      <c r="CM88" s="1"/>
      <c r="CN88" s="1"/>
      <c r="CO88" s="1"/>
      <c r="CP88" s="1"/>
      <c r="CQ88" s="1"/>
      <c r="CR88" s="1"/>
    </row>
    <row r="89" spans="8:96" s="103" customFormat="1" ht="14.4" x14ac:dyDescent="0.3"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CD89" s="1"/>
      <c r="CE89" s="1"/>
      <c r="CF89" s="121"/>
      <c r="CG89" s="121"/>
      <c r="CH89" s="121"/>
      <c r="CI89" s="121"/>
      <c r="CJ89" s="121"/>
      <c r="CK89" s="121"/>
      <c r="CL89" s="1"/>
      <c r="CM89" s="1"/>
      <c r="CN89" s="1"/>
      <c r="CO89" s="1"/>
      <c r="CP89" s="1"/>
      <c r="CQ89" s="1"/>
      <c r="CR89" s="1"/>
    </row>
    <row r="90" spans="8:96" s="103" customFormat="1" ht="14.4" x14ac:dyDescent="0.3"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CD90" s="1"/>
      <c r="CE90" s="1"/>
      <c r="CF90" s="121"/>
      <c r="CG90" s="121"/>
      <c r="CH90" s="121"/>
      <c r="CI90" s="121"/>
      <c r="CJ90" s="121"/>
      <c r="CK90" s="121"/>
      <c r="CL90" s="1"/>
      <c r="CM90" s="1"/>
      <c r="CN90" s="1"/>
      <c r="CO90" s="1"/>
      <c r="CP90" s="1"/>
      <c r="CQ90" s="1"/>
      <c r="CR90" s="1"/>
    </row>
    <row r="91" spans="8:96" s="103" customFormat="1" ht="14.4" x14ac:dyDescent="0.3"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CD91" s="1"/>
      <c r="CE91" s="1"/>
      <c r="CF91" s="121"/>
      <c r="CG91" s="121"/>
      <c r="CH91" s="121"/>
      <c r="CI91" s="121"/>
      <c r="CJ91" s="121"/>
      <c r="CK91" s="121"/>
      <c r="CL91" s="1"/>
      <c r="CM91" s="1"/>
      <c r="CN91" s="1"/>
      <c r="CO91" s="1"/>
      <c r="CP91" s="1"/>
      <c r="CQ91" s="1"/>
      <c r="CR91" s="1"/>
    </row>
    <row r="92" spans="8:96" s="103" customFormat="1" ht="14.4" x14ac:dyDescent="0.3"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CD92" s="1"/>
      <c r="CE92" s="1"/>
      <c r="CF92" s="121"/>
      <c r="CG92" s="121"/>
      <c r="CH92" s="121"/>
      <c r="CI92" s="121"/>
      <c r="CJ92" s="121"/>
      <c r="CK92" s="121"/>
      <c r="CL92" s="1"/>
      <c r="CM92" s="1"/>
      <c r="CN92" s="1"/>
      <c r="CO92" s="1"/>
      <c r="CP92" s="1"/>
      <c r="CQ92" s="1"/>
      <c r="CR92" s="1"/>
    </row>
    <row r="93" spans="8:96" ht="14.4" x14ac:dyDescent="0.3">
      <c r="CD93" s="1"/>
      <c r="CE93" s="1"/>
      <c r="CL93" s="1"/>
      <c r="CM93" s="1"/>
      <c r="CN93" s="1"/>
      <c r="CO93" s="1"/>
      <c r="CP93" s="1"/>
      <c r="CQ93" s="1"/>
      <c r="CR93" s="1"/>
    </row>
    <row r="94" spans="8:96" ht="14.4" x14ac:dyDescent="0.3">
      <c r="CD94" s="1"/>
      <c r="CE94" s="1"/>
      <c r="CL94" s="1"/>
      <c r="CM94" s="1"/>
      <c r="CN94" s="1"/>
      <c r="CO94" s="1"/>
      <c r="CP94" s="1"/>
      <c r="CQ94" s="1"/>
      <c r="CR94" s="1"/>
    </row>
    <row r="95" spans="8:96" ht="14.4" x14ac:dyDescent="0.3">
      <c r="CD95" s="103"/>
      <c r="CE95" s="103"/>
      <c r="CL95" s="103"/>
      <c r="CM95" s="103"/>
      <c r="CN95" s="103"/>
      <c r="CO95" s="103"/>
      <c r="CP95" s="103"/>
      <c r="CQ95" s="103"/>
      <c r="CR95" s="103"/>
    </row>
    <row r="96" spans="8:96" ht="14.4" x14ac:dyDescent="0.3">
      <c r="CD96" s="103"/>
      <c r="CE96" s="103"/>
      <c r="CL96" s="103"/>
      <c r="CM96" s="103"/>
      <c r="CN96" s="103"/>
      <c r="CO96" s="103"/>
      <c r="CP96" s="103"/>
      <c r="CQ96" s="103"/>
      <c r="CR96" s="103"/>
    </row>
    <row r="97" spans="82:96" ht="14.4" x14ac:dyDescent="0.3">
      <c r="CD97" s="103"/>
      <c r="CE97" s="103"/>
      <c r="CL97" s="103"/>
      <c r="CM97" s="103"/>
      <c r="CN97" s="103"/>
      <c r="CO97" s="103"/>
      <c r="CP97" s="103"/>
      <c r="CQ97" s="103"/>
      <c r="CR97" s="103"/>
    </row>
    <row r="98" spans="82:96" ht="14.4" x14ac:dyDescent="0.3">
      <c r="CD98" s="103"/>
      <c r="CE98" s="103"/>
      <c r="CL98" s="103"/>
      <c r="CM98" s="103"/>
      <c r="CN98" s="103"/>
      <c r="CO98" s="103"/>
      <c r="CP98" s="103"/>
      <c r="CQ98" s="103"/>
      <c r="CR98" s="103"/>
    </row>
    <row r="99" spans="82:96" ht="14.4" x14ac:dyDescent="0.3">
      <c r="CD99" s="103"/>
      <c r="CE99" s="103"/>
      <c r="CL99" s="103"/>
      <c r="CM99" s="103"/>
      <c r="CN99" s="103"/>
      <c r="CO99" s="103"/>
      <c r="CP99" s="103"/>
      <c r="CQ99" s="103"/>
      <c r="CR99" s="103"/>
    </row>
    <row r="100" spans="82:96" ht="14.4" x14ac:dyDescent="0.3">
      <c r="CD100" s="103"/>
      <c r="CE100" s="103"/>
      <c r="CL100" s="103"/>
      <c r="CM100" s="103"/>
      <c r="CN100" s="103"/>
      <c r="CO100" s="103"/>
      <c r="CP100" s="103"/>
      <c r="CQ100" s="103"/>
      <c r="CR100" s="103"/>
    </row>
    <row r="101" spans="82:96" ht="14.4" x14ac:dyDescent="0.3">
      <c r="CD101" s="103"/>
      <c r="CE101" s="103"/>
      <c r="CL101" s="103"/>
      <c r="CM101" s="103"/>
      <c r="CN101" s="103"/>
      <c r="CO101" s="103"/>
      <c r="CP101" s="103"/>
      <c r="CQ101" s="103"/>
      <c r="CR101" s="103"/>
    </row>
    <row r="102" spans="82:96" ht="14.4" x14ac:dyDescent="0.3">
      <c r="CD102" s="103"/>
      <c r="CE102" s="103"/>
      <c r="CL102" s="103"/>
      <c r="CM102" s="103"/>
      <c r="CN102" s="103"/>
      <c r="CO102" s="103"/>
      <c r="CP102" s="103"/>
      <c r="CQ102" s="103"/>
      <c r="CR102" s="103"/>
    </row>
    <row r="103" spans="82:96" ht="14.4" x14ac:dyDescent="0.3">
      <c r="CD103" s="103"/>
      <c r="CE103" s="103"/>
      <c r="CL103" s="103"/>
      <c r="CM103" s="103"/>
      <c r="CN103" s="103"/>
      <c r="CO103" s="103"/>
      <c r="CP103" s="103"/>
      <c r="CQ103" s="103"/>
      <c r="CR103" s="103"/>
    </row>
    <row r="104" spans="82:96" ht="14.4" x14ac:dyDescent="0.3">
      <c r="CD104" s="103"/>
      <c r="CE104" s="103"/>
      <c r="CL104" s="103"/>
      <c r="CM104" s="103"/>
      <c r="CN104" s="103"/>
      <c r="CO104" s="103"/>
      <c r="CP104" s="103"/>
      <c r="CQ104" s="103"/>
      <c r="CR104" s="103"/>
    </row>
    <row r="105" spans="82:96" ht="14.4" x14ac:dyDescent="0.3">
      <c r="CD105" s="103"/>
      <c r="CE105" s="103"/>
      <c r="CL105" s="103"/>
      <c r="CM105" s="103"/>
      <c r="CN105" s="103"/>
      <c r="CO105" s="103"/>
      <c r="CP105" s="103"/>
      <c r="CQ105" s="103"/>
      <c r="CR105" s="103"/>
    </row>
    <row r="106" spans="82:96" ht="14.4" x14ac:dyDescent="0.3">
      <c r="CD106" s="103"/>
      <c r="CE106" s="103"/>
      <c r="CL106" s="103"/>
      <c r="CM106" s="103"/>
      <c r="CN106" s="103"/>
      <c r="CO106" s="103"/>
      <c r="CP106" s="103"/>
      <c r="CQ106" s="103"/>
      <c r="CR106" s="103"/>
    </row>
  </sheetData>
  <mergeCells count="3">
    <mergeCell ref="A3:B3"/>
    <mergeCell ref="P9:P10"/>
    <mergeCell ref="Q9:Q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V53"/>
  <sheetViews>
    <sheetView zoomScalePageLayoutView="80" workbookViewId="0">
      <selection activeCell="B38" sqref="B38"/>
    </sheetView>
  </sheetViews>
  <sheetFormatPr defaultColWidth="8.88671875" defaultRowHeight="13.2" x14ac:dyDescent="0.25"/>
  <cols>
    <col min="2" max="2" width="23" customWidth="1"/>
    <col min="3" max="3" width="21.5546875" customWidth="1"/>
    <col min="4" max="4" width="22.88671875" customWidth="1"/>
    <col min="5" max="5" width="19.44140625" customWidth="1"/>
    <col min="6" max="6" width="3.5546875" customWidth="1"/>
    <col min="7" max="7" width="7.5546875" customWidth="1"/>
    <col min="8" max="8" width="10.6640625" customWidth="1"/>
    <col min="9" max="9" width="9.33203125" customWidth="1"/>
    <col min="10" max="10" width="11" customWidth="1"/>
    <col min="19" max="19" width="2.6640625" customWidth="1"/>
    <col min="30" max="30" width="3" customWidth="1"/>
    <col min="41" max="41" width="3.33203125" customWidth="1"/>
    <col min="42" max="42" width="9.88671875" customWidth="1"/>
    <col min="43" max="43" width="10.88671875" customWidth="1"/>
    <col min="44" max="44" width="8" customWidth="1"/>
    <col min="45" max="45" width="2.44140625" customWidth="1"/>
    <col min="46" max="46" width="8" customWidth="1"/>
    <col min="47" max="47" width="2.88671875" customWidth="1"/>
    <col min="48" max="48" width="12.33203125" customWidth="1"/>
  </cols>
  <sheetData>
    <row r="1" spans="1:48" ht="15.6" x14ac:dyDescent="0.3">
      <c r="A1" s="97" t="str">
        <f>'Comp Detail'!A1</f>
        <v>Vaulting NSW State Championships 2024</v>
      </c>
      <c r="B1" s="3"/>
      <c r="C1" s="102"/>
      <c r="D1" s="1" t="s">
        <v>47</v>
      </c>
      <c r="E1" s="461" t="s">
        <v>205</v>
      </c>
      <c r="F1" s="1"/>
      <c r="G1" s="1"/>
      <c r="H1" s="1"/>
      <c r="I1" s="1"/>
      <c r="J1" s="1"/>
      <c r="K1" s="103"/>
      <c r="L1" s="103"/>
      <c r="M1" s="103"/>
      <c r="N1" s="103"/>
      <c r="O1" s="103"/>
      <c r="P1" s="103"/>
      <c r="Q1" s="103"/>
      <c r="R1" s="10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5.6" x14ac:dyDescent="0.3">
      <c r="A2" s="28"/>
      <c r="B2" s="3"/>
      <c r="C2" s="102"/>
      <c r="D2" s="1" t="s">
        <v>46</v>
      </c>
      <c r="E2" s="3" t="s">
        <v>330</v>
      </c>
      <c r="F2" s="1"/>
      <c r="G2" s="1"/>
      <c r="H2" s="1"/>
      <c r="I2" s="1"/>
      <c r="J2" s="1"/>
      <c r="K2" s="103"/>
      <c r="L2" s="103"/>
      <c r="M2" s="103"/>
      <c r="N2" s="103"/>
      <c r="O2" s="103"/>
      <c r="P2" s="103"/>
      <c r="Q2" s="103"/>
      <c r="R2" s="103"/>
      <c r="S2" s="1"/>
      <c r="T2" s="1"/>
      <c r="U2" s="1"/>
      <c r="V2" s="1"/>
      <c r="W2" s="1"/>
      <c r="X2" s="1"/>
      <c r="Y2" s="1"/>
      <c r="Z2" s="1"/>
      <c r="AA2" s="104"/>
      <c r="AB2" s="1"/>
      <c r="AC2" s="1"/>
      <c r="AD2" s="104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46">
        <f ca="1">NOW()</f>
        <v>45455.966401967591</v>
      </c>
    </row>
    <row r="3" spans="1:48" ht="15.6" x14ac:dyDescent="0.3">
      <c r="A3" s="595" t="str">
        <f>'Comp Detail'!A3</f>
        <v>7th to 9th June 2024</v>
      </c>
      <c r="B3" s="596"/>
      <c r="C3" s="102"/>
      <c r="D3" s="1" t="s">
        <v>48</v>
      </c>
      <c r="E3" s="3" t="s">
        <v>318</v>
      </c>
      <c r="F3" s="1"/>
      <c r="S3" s="1"/>
      <c r="T3" s="1"/>
      <c r="U3" s="1"/>
      <c r="V3" s="1"/>
      <c r="W3" s="1"/>
      <c r="X3" s="1"/>
      <c r="Y3" s="1"/>
      <c r="Z3" s="1"/>
      <c r="AA3" s="104"/>
      <c r="AB3" s="1"/>
      <c r="AC3" s="1"/>
      <c r="AD3" s="10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47">
        <f ca="1">NOW()</f>
        <v>45455.966401967591</v>
      </c>
    </row>
    <row r="4" spans="1:48" ht="15.6" x14ac:dyDescent="0.3">
      <c r="A4" s="61"/>
      <c r="B4" s="58"/>
      <c r="C4" s="102"/>
      <c r="D4" s="1"/>
      <c r="E4" s="1"/>
      <c r="F4" s="1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"/>
      <c r="T4" s="1"/>
      <c r="U4" s="1"/>
      <c r="V4" s="1"/>
      <c r="W4" s="1"/>
      <c r="X4" s="1"/>
      <c r="Y4" s="1"/>
      <c r="Z4" s="1"/>
      <c r="AA4" s="104"/>
      <c r="AB4" s="1"/>
      <c r="AC4" s="1"/>
      <c r="AD4" s="104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5.6" x14ac:dyDescent="0.3">
      <c r="A5" s="97" t="s">
        <v>188</v>
      </c>
      <c r="B5" s="97"/>
      <c r="C5" s="103"/>
      <c r="D5" s="1"/>
      <c r="E5" s="1"/>
      <c r="F5" s="96"/>
      <c r="G5" s="176" t="s">
        <v>77</v>
      </c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03"/>
      <c r="AP5" s="96"/>
      <c r="AQ5" s="96"/>
      <c r="AR5" s="96"/>
      <c r="AS5" s="96"/>
      <c r="AT5" s="96"/>
      <c r="AU5" s="1"/>
      <c r="AV5" s="1"/>
    </row>
    <row r="6" spans="1:48" ht="15.6" x14ac:dyDescent="0.3">
      <c r="A6" s="97" t="s">
        <v>53</v>
      </c>
      <c r="B6" s="97" t="s">
        <v>297</v>
      </c>
      <c r="C6" s="1"/>
      <c r="D6" s="1"/>
      <c r="E6" s="1"/>
      <c r="F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07"/>
      <c r="AO6" s="103"/>
      <c r="AP6" s="1"/>
      <c r="AQ6" s="1"/>
      <c r="AR6" s="1"/>
      <c r="AS6" s="1"/>
      <c r="AT6" s="1"/>
      <c r="AU6" s="1"/>
      <c r="AV6" s="1"/>
    </row>
    <row r="7" spans="1:48" ht="14.4" x14ac:dyDescent="0.3">
      <c r="A7" s="103"/>
      <c r="B7" s="103"/>
      <c r="C7" s="1"/>
      <c r="D7" s="1"/>
      <c r="E7" s="1"/>
      <c r="F7" s="1"/>
      <c r="G7" s="165" t="s">
        <v>47</v>
      </c>
      <c r="H7" s="103" t="str">
        <f>E1</f>
        <v>Robyn Bruderer</v>
      </c>
      <c r="I7" s="103"/>
      <c r="J7" s="103"/>
      <c r="L7" s="165"/>
      <c r="M7" s="165"/>
      <c r="N7" s="165"/>
      <c r="O7" s="103"/>
      <c r="P7" s="103"/>
      <c r="Q7" s="103"/>
      <c r="R7" s="103"/>
      <c r="S7" s="104"/>
      <c r="T7" s="104" t="s">
        <v>46</v>
      </c>
      <c r="U7" s="1" t="str">
        <f>E2</f>
        <v>Jamie Haste</v>
      </c>
      <c r="V7" s="1"/>
      <c r="W7" s="1"/>
      <c r="X7" s="104"/>
      <c r="Y7" s="1"/>
      <c r="Z7" s="104"/>
      <c r="AA7" s="1"/>
      <c r="AB7" s="1"/>
      <c r="AC7" s="1"/>
      <c r="AD7" s="1"/>
      <c r="AE7" s="104" t="s">
        <v>48</v>
      </c>
      <c r="AF7" s="1" t="str">
        <f>E3</f>
        <v>Nina Fritzell</v>
      </c>
      <c r="AG7" s="1"/>
      <c r="AH7" s="1"/>
      <c r="AI7" s="1"/>
      <c r="AJ7" s="1"/>
      <c r="AK7" s="1"/>
      <c r="AL7" s="1"/>
      <c r="AM7" s="1"/>
      <c r="AN7" s="1"/>
      <c r="AO7" s="1"/>
      <c r="AP7" s="104"/>
      <c r="AQ7" s="104"/>
      <c r="AR7" s="104"/>
      <c r="AS7" s="104"/>
      <c r="AT7" s="104"/>
      <c r="AU7" s="1"/>
      <c r="AV7" s="1"/>
    </row>
    <row r="8" spans="1:48" ht="14.4" x14ac:dyDescent="0.3">
      <c r="A8" s="103"/>
      <c r="B8" s="103"/>
      <c r="C8" s="1"/>
      <c r="D8" s="1"/>
      <c r="E8" s="1"/>
      <c r="F8" s="1"/>
      <c r="G8" s="165" t="s">
        <v>26</v>
      </c>
      <c r="H8" s="103"/>
      <c r="I8" s="103"/>
      <c r="J8" s="103"/>
      <c r="L8" s="103"/>
      <c r="M8" s="103"/>
      <c r="N8" s="103"/>
      <c r="O8" s="103"/>
      <c r="P8" s="103"/>
      <c r="Q8" s="103"/>
      <c r="R8" s="10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4.4" x14ac:dyDescent="0.3">
      <c r="A9" s="1"/>
      <c r="B9" s="1"/>
      <c r="C9" s="1"/>
      <c r="D9" s="1"/>
      <c r="E9" s="1"/>
      <c r="F9" s="1"/>
      <c r="S9" s="1"/>
      <c r="T9" s="1"/>
      <c r="U9" s="1"/>
      <c r="V9" s="1"/>
      <c r="W9" s="1"/>
      <c r="X9" s="1"/>
      <c r="Y9" s="1"/>
      <c r="Z9" s="1"/>
      <c r="AA9" s="1"/>
      <c r="AB9" s="1"/>
      <c r="AC9" s="108" t="s">
        <v>16</v>
      </c>
      <c r="AD9" s="109"/>
      <c r="AE9" s="1"/>
      <c r="AF9" s="1"/>
      <c r="AG9" s="1"/>
      <c r="AH9" s="1"/>
      <c r="AI9" s="1"/>
      <c r="AJ9" s="1"/>
      <c r="AK9" s="1"/>
      <c r="AL9" s="1"/>
      <c r="AM9" s="1"/>
      <c r="AN9" s="108" t="s">
        <v>16</v>
      </c>
      <c r="AO9" s="1"/>
      <c r="AT9" s="165" t="s">
        <v>52</v>
      </c>
      <c r="AV9" s="1"/>
    </row>
    <row r="10" spans="1:48" ht="14.4" x14ac:dyDescent="0.3">
      <c r="A10" s="108" t="s">
        <v>24</v>
      </c>
      <c r="B10" s="108" t="s">
        <v>25</v>
      </c>
      <c r="C10" s="108" t="s">
        <v>26</v>
      </c>
      <c r="D10" s="108" t="s">
        <v>27</v>
      </c>
      <c r="E10" s="108" t="s">
        <v>28</v>
      </c>
      <c r="F10" s="109"/>
      <c r="G10" s="165" t="s">
        <v>1</v>
      </c>
      <c r="H10" s="103"/>
      <c r="I10" s="103"/>
      <c r="J10" s="103"/>
      <c r="K10" s="177" t="s">
        <v>1</v>
      </c>
      <c r="L10" s="178"/>
      <c r="M10" s="178"/>
      <c r="N10" s="178" t="s">
        <v>2</v>
      </c>
      <c r="P10" s="178"/>
      <c r="Q10" s="178" t="s">
        <v>3</v>
      </c>
      <c r="R10" s="178" t="s">
        <v>84</v>
      </c>
      <c r="S10" s="109"/>
      <c r="T10" s="108" t="s">
        <v>29</v>
      </c>
      <c r="U10" s="108" t="s">
        <v>30</v>
      </c>
      <c r="V10" s="108" t="s">
        <v>17</v>
      </c>
      <c r="W10" s="108" t="s">
        <v>55</v>
      </c>
      <c r="X10" s="108" t="s">
        <v>59</v>
      </c>
      <c r="Y10" s="108" t="s">
        <v>61</v>
      </c>
      <c r="Z10" s="108" t="s">
        <v>31</v>
      </c>
      <c r="AA10" s="108" t="s">
        <v>18</v>
      </c>
      <c r="AB10" s="108" t="s">
        <v>49</v>
      </c>
      <c r="AC10" s="108" t="s">
        <v>19</v>
      </c>
      <c r="AD10" s="109"/>
      <c r="AE10" s="108" t="s">
        <v>29</v>
      </c>
      <c r="AF10" s="108" t="s">
        <v>30</v>
      </c>
      <c r="AG10" s="108" t="s">
        <v>17</v>
      </c>
      <c r="AH10" s="108" t="s">
        <v>55</v>
      </c>
      <c r="AI10" s="108" t="s">
        <v>59</v>
      </c>
      <c r="AJ10" s="108" t="s">
        <v>60</v>
      </c>
      <c r="AK10" s="108" t="s">
        <v>31</v>
      </c>
      <c r="AL10" s="108" t="s">
        <v>18</v>
      </c>
      <c r="AM10" s="108" t="s">
        <v>49</v>
      </c>
      <c r="AN10" s="108" t="s">
        <v>19</v>
      </c>
      <c r="AO10" s="109"/>
      <c r="AP10" s="333" t="s">
        <v>47</v>
      </c>
      <c r="AQ10" s="104" t="s">
        <v>46</v>
      </c>
      <c r="AR10" s="104" t="s">
        <v>48</v>
      </c>
      <c r="AS10" s="110"/>
      <c r="AT10" s="165" t="s">
        <v>34</v>
      </c>
      <c r="AU10" s="136"/>
      <c r="AV10" s="110" t="s">
        <v>35</v>
      </c>
    </row>
    <row r="11" spans="1:48" ht="14.4" x14ac:dyDescent="0.3">
      <c r="A11" s="1"/>
      <c r="B11" s="1"/>
      <c r="C11" s="1"/>
      <c r="D11" s="1"/>
      <c r="E11" s="1"/>
      <c r="F11" s="111"/>
      <c r="G11" s="167" t="s">
        <v>85</v>
      </c>
      <c r="H11" s="167" t="s">
        <v>88</v>
      </c>
      <c r="I11" s="167" t="s">
        <v>86</v>
      </c>
      <c r="J11" s="167" t="s">
        <v>89</v>
      </c>
      <c r="K11" s="179" t="s">
        <v>34</v>
      </c>
      <c r="L11" s="161" t="s">
        <v>2</v>
      </c>
      <c r="M11" s="161" t="s">
        <v>91</v>
      </c>
      <c r="N11" s="179" t="s">
        <v>34</v>
      </c>
      <c r="O11" s="180" t="s">
        <v>3</v>
      </c>
      <c r="P11" s="161" t="s">
        <v>91</v>
      </c>
      <c r="Q11" s="179" t="s">
        <v>34</v>
      </c>
      <c r="R11" s="179" t="s">
        <v>34</v>
      </c>
      <c r="S11" s="1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11"/>
      <c r="AP11" s="304"/>
      <c r="AQ11" s="135"/>
      <c r="AR11" s="135"/>
      <c r="AS11" s="332"/>
      <c r="AT11" s="135"/>
      <c r="AU11" s="134"/>
      <c r="AV11" s="135"/>
    </row>
    <row r="12" spans="1:48" ht="15.6" x14ac:dyDescent="0.3">
      <c r="A12" s="128">
        <v>1</v>
      </c>
      <c r="B12" s="398" t="s">
        <v>148</v>
      </c>
      <c r="C12" s="43"/>
      <c r="D12" s="43"/>
      <c r="E12" s="43"/>
      <c r="F12" s="111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11"/>
      <c r="T12" s="114">
        <v>6.5</v>
      </c>
      <c r="U12" s="114">
        <v>7</v>
      </c>
      <c r="V12" s="114">
        <v>6.8</v>
      </c>
      <c r="W12" s="114">
        <v>7.5</v>
      </c>
      <c r="X12" s="114">
        <v>6.9</v>
      </c>
      <c r="Y12" s="125">
        <v>6.5</v>
      </c>
      <c r="Z12" s="114">
        <v>7.5</v>
      </c>
      <c r="AA12" s="114">
        <v>7.3</v>
      </c>
      <c r="AB12" s="33">
        <f t="shared" ref="AB12:AB17" si="0">SUM(T12:AA12)</f>
        <v>56</v>
      </c>
      <c r="AC12" s="115"/>
      <c r="AD12" s="111"/>
      <c r="AE12" s="114">
        <v>6</v>
      </c>
      <c r="AF12" s="114">
        <v>7</v>
      </c>
      <c r="AG12" s="114">
        <v>7</v>
      </c>
      <c r="AH12" s="114">
        <v>7.2</v>
      </c>
      <c r="AI12" s="114">
        <v>7</v>
      </c>
      <c r="AJ12" s="114">
        <v>7</v>
      </c>
      <c r="AK12" s="114">
        <v>7.5</v>
      </c>
      <c r="AL12" s="114">
        <v>7</v>
      </c>
      <c r="AM12" s="33">
        <f>SUM(AE12:AL12)</f>
        <v>55.7</v>
      </c>
      <c r="AN12" s="115"/>
      <c r="AO12" s="111"/>
      <c r="AP12" s="144"/>
      <c r="AQ12" s="55"/>
      <c r="AR12" s="55"/>
      <c r="AS12" s="55"/>
      <c r="AT12" s="55"/>
      <c r="AU12" s="118"/>
      <c r="AV12" s="127"/>
    </row>
    <row r="13" spans="1:48" ht="15.6" x14ac:dyDescent="0.3">
      <c r="A13" s="128">
        <v>2</v>
      </c>
      <c r="B13" s="398" t="s">
        <v>128</v>
      </c>
      <c r="C13" s="43"/>
      <c r="D13" s="43"/>
      <c r="E13" s="43"/>
      <c r="F13" s="111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11"/>
      <c r="T13" s="114">
        <v>6.3</v>
      </c>
      <c r="U13" s="114">
        <v>6.7</v>
      </c>
      <c r="V13" s="114">
        <v>6.8</v>
      </c>
      <c r="W13" s="114">
        <v>7.3</v>
      </c>
      <c r="X13" s="114">
        <v>6.5</v>
      </c>
      <c r="Y13" s="114">
        <v>6.5</v>
      </c>
      <c r="Z13" s="114">
        <v>7.5</v>
      </c>
      <c r="AA13" s="114">
        <v>8</v>
      </c>
      <c r="AB13" s="33">
        <f t="shared" si="0"/>
        <v>55.6</v>
      </c>
      <c r="AC13" s="115"/>
      <c r="AD13" s="111"/>
      <c r="AE13" s="114">
        <v>6</v>
      </c>
      <c r="AF13" s="114">
        <v>7</v>
      </c>
      <c r="AG13" s="114">
        <v>7</v>
      </c>
      <c r="AH13" s="114">
        <v>7</v>
      </c>
      <c r="AI13" s="114">
        <v>7.5</v>
      </c>
      <c r="AJ13" s="114">
        <v>7.5</v>
      </c>
      <c r="AK13" s="114">
        <v>6</v>
      </c>
      <c r="AL13" s="114">
        <v>7.2</v>
      </c>
      <c r="AM13" s="33">
        <f t="shared" ref="AM13:AM17" si="1">SUM(AE13:AL13)</f>
        <v>55.2</v>
      </c>
      <c r="AN13" s="115"/>
      <c r="AO13" s="111"/>
      <c r="AP13" s="144"/>
      <c r="AQ13" s="55"/>
      <c r="AR13" s="55"/>
      <c r="AS13" s="55"/>
      <c r="AT13" s="55"/>
      <c r="AU13" s="111"/>
      <c r="AV13" s="127"/>
    </row>
    <row r="14" spans="1:48" ht="15.6" x14ac:dyDescent="0.3">
      <c r="A14" s="128">
        <v>3</v>
      </c>
      <c r="B14" s="398" t="s">
        <v>265</v>
      </c>
      <c r="C14" s="43"/>
      <c r="D14" s="43"/>
      <c r="E14" s="43"/>
      <c r="F14" s="111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11"/>
      <c r="T14" s="114">
        <v>6.3</v>
      </c>
      <c r="U14" s="114">
        <v>6.5</v>
      </c>
      <c r="V14" s="114">
        <v>6.3</v>
      </c>
      <c r="W14" s="114">
        <v>6</v>
      </c>
      <c r="X14" s="114">
        <v>7.2</v>
      </c>
      <c r="Y14" s="114">
        <v>6</v>
      </c>
      <c r="Z14" s="114">
        <v>6.8</v>
      </c>
      <c r="AA14" s="114">
        <v>7</v>
      </c>
      <c r="AB14" s="33">
        <f t="shared" si="0"/>
        <v>52.1</v>
      </c>
      <c r="AC14" s="115"/>
      <c r="AD14" s="111"/>
      <c r="AE14" s="114">
        <v>5.2</v>
      </c>
      <c r="AF14" s="114">
        <v>5.2</v>
      </c>
      <c r="AG14" s="114">
        <v>5.5</v>
      </c>
      <c r="AH14" s="114">
        <v>6</v>
      </c>
      <c r="AI14" s="114">
        <v>6.5</v>
      </c>
      <c r="AJ14" s="114">
        <v>6.5</v>
      </c>
      <c r="AK14" s="114">
        <v>6</v>
      </c>
      <c r="AL14" s="114">
        <v>5.5</v>
      </c>
      <c r="AM14" s="33">
        <f t="shared" si="1"/>
        <v>46.4</v>
      </c>
      <c r="AN14" s="115"/>
      <c r="AO14" s="111"/>
      <c r="AP14" s="144"/>
      <c r="AQ14" s="55"/>
      <c r="AR14" s="55"/>
      <c r="AS14" s="55"/>
      <c r="AT14" s="55"/>
      <c r="AU14" s="111"/>
      <c r="AV14" s="127"/>
    </row>
    <row r="15" spans="1:48" ht="15.6" x14ac:dyDescent="0.3">
      <c r="A15" s="128">
        <v>4</v>
      </c>
      <c r="B15" s="398" t="s">
        <v>171</v>
      </c>
      <c r="C15" s="43"/>
      <c r="D15" s="43"/>
      <c r="E15" s="43"/>
      <c r="F15" s="111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11"/>
      <c r="T15" s="114">
        <v>5.4</v>
      </c>
      <c r="U15" s="114">
        <v>5.7</v>
      </c>
      <c r="V15" s="114">
        <v>5.8</v>
      </c>
      <c r="W15" s="114">
        <v>6.2</v>
      </c>
      <c r="X15" s="114">
        <v>7</v>
      </c>
      <c r="Y15" s="114">
        <v>6.9</v>
      </c>
      <c r="Z15" s="114">
        <v>6.6</v>
      </c>
      <c r="AA15" s="114">
        <v>6</v>
      </c>
      <c r="AB15" s="33">
        <f t="shared" si="0"/>
        <v>49.6</v>
      </c>
      <c r="AC15" s="115"/>
      <c r="AD15" s="111"/>
      <c r="AE15" s="114">
        <v>5</v>
      </c>
      <c r="AF15" s="114">
        <v>4</v>
      </c>
      <c r="AG15" s="114">
        <v>4</v>
      </c>
      <c r="AH15" s="114">
        <v>5</v>
      </c>
      <c r="AI15" s="114">
        <v>5</v>
      </c>
      <c r="AJ15" s="114">
        <v>5</v>
      </c>
      <c r="AK15" s="114">
        <v>7</v>
      </c>
      <c r="AL15" s="114">
        <v>6</v>
      </c>
      <c r="AM15" s="33">
        <f t="shared" si="1"/>
        <v>41</v>
      </c>
      <c r="AN15" s="115"/>
      <c r="AO15" s="111"/>
      <c r="AP15" s="144"/>
      <c r="AQ15" s="55"/>
      <c r="AR15" s="55"/>
      <c r="AS15" s="55"/>
      <c r="AT15" s="55"/>
      <c r="AU15" s="111"/>
      <c r="AV15" s="127"/>
    </row>
    <row r="16" spans="1:48" ht="15.6" x14ac:dyDescent="0.3">
      <c r="A16" s="128">
        <v>5</v>
      </c>
      <c r="B16" s="398" t="s">
        <v>172</v>
      </c>
      <c r="C16" s="43"/>
      <c r="D16" s="43"/>
      <c r="E16" s="43"/>
      <c r="F16" s="111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11"/>
      <c r="T16" s="114">
        <v>5.2</v>
      </c>
      <c r="U16" s="114">
        <v>5.5</v>
      </c>
      <c r="V16" s="114">
        <v>5.4</v>
      </c>
      <c r="W16" s="114">
        <v>6</v>
      </c>
      <c r="X16" s="114">
        <v>5.8</v>
      </c>
      <c r="Y16" s="114">
        <v>5.8</v>
      </c>
      <c r="Z16" s="114">
        <v>6.2</v>
      </c>
      <c r="AA16" s="114">
        <v>6.4</v>
      </c>
      <c r="AB16" s="33">
        <f t="shared" si="0"/>
        <v>46.300000000000004</v>
      </c>
      <c r="AC16" s="115"/>
      <c r="AD16" s="111"/>
      <c r="AE16" s="114">
        <v>4.5</v>
      </c>
      <c r="AF16" s="114">
        <v>4.5</v>
      </c>
      <c r="AG16" s="114">
        <v>4.5</v>
      </c>
      <c r="AH16" s="114">
        <v>5</v>
      </c>
      <c r="AI16" s="114">
        <v>4.5</v>
      </c>
      <c r="AJ16" s="114">
        <v>4.5</v>
      </c>
      <c r="AK16" s="114">
        <v>4.8</v>
      </c>
      <c r="AL16" s="114">
        <v>5.2</v>
      </c>
      <c r="AM16" s="33">
        <f t="shared" si="1"/>
        <v>37.5</v>
      </c>
      <c r="AN16" s="115"/>
      <c r="AO16" s="111"/>
      <c r="AP16" s="144"/>
      <c r="AQ16" s="55"/>
      <c r="AR16" s="55"/>
      <c r="AS16" s="55"/>
      <c r="AT16" s="55"/>
      <c r="AU16" s="111"/>
      <c r="AV16" s="127"/>
    </row>
    <row r="17" spans="1:48" ht="15.6" x14ac:dyDescent="0.3">
      <c r="A17" s="128">
        <v>6</v>
      </c>
      <c r="B17" s="398" t="s">
        <v>176</v>
      </c>
      <c r="C17" s="43"/>
      <c r="D17" s="43"/>
      <c r="E17" s="43"/>
      <c r="F17" s="111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11"/>
      <c r="T17" s="114">
        <v>5.9</v>
      </c>
      <c r="U17" s="114">
        <v>5.4</v>
      </c>
      <c r="V17" s="114">
        <v>6</v>
      </c>
      <c r="W17" s="114">
        <v>6.6</v>
      </c>
      <c r="X17" s="114">
        <v>6.4</v>
      </c>
      <c r="Y17" s="114">
        <v>6.5</v>
      </c>
      <c r="Z17" s="114">
        <v>6</v>
      </c>
      <c r="AA17" s="114">
        <v>5.9</v>
      </c>
      <c r="AB17" s="33">
        <f t="shared" si="0"/>
        <v>48.699999999999996</v>
      </c>
      <c r="AC17" s="115"/>
      <c r="AD17" s="111"/>
      <c r="AE17" s="114">
        <v>4.5</v>
      </c>
      <c r="AF17" s="114">
        <v>5</v>
      </c>
      <c r="AG17" s="114">
        <v>4.5</v>
      </c>
      <c r="AH17" s="114">
        <v>5.5</v>
      </c>
      <c r="AI17" s="114">
        <v>5.5</v>
      </c>
      <c r="AJ17" s="114">
        <v>6</v>
      </c>
      <c r="AK17" s="114">
        <v>6</v>
      </c>
      <c r="AL17" s="114">
        <v>5.5</v>
      </c>
      <c r="AM17" s="33">
        <f t="shared" si="1"/>
        <v>42.5</v>
      </c>
      <c r="AN17" s="115"/>
      <c r="AO17" s="111"/>
      <c r="AP17" s="144"/>
      <c r="AQ17" s="55"/>
      <c r="AR17" s="55"/>
      <c r="AS17" s="55"/>
      <c r="AT17" s="55"/>
      <c r="AU17" s="111"/>
      <c r="AV17" s="127"/>
    </row>
    <row r="18" spans="1:48" ht="14.4" x14ac:dyDescent="0.3">
      <c r="A18" s="130"/>
      <c r="B18" s="170"/>
      <c r="C18" s="450" t="s">
        <v>289</v>
      </c>
      <c r="D18" s="450" t="s">
        <v>184</v>
      </c>
      <c r="E18" s="450" t="s">
        <v>129</v>
      </c>
      <c r="F18" s="134"/>
      <c r="G18" s="211">
        <v>6.5</v>
      </c>
      <c r="H18" s="211">
        <v>6.3</v>
      </c>
      <c r="I18" s="211">
        <v>5.2</v>
      </c>
      <c r="J18" s="211">
        <v>5</v>
      </c>
      <c r="K18" s="212">
        <f>(G18+H18+I18+J18)/4</f>
        <v>5.75</v>
      </c>
      <c r="L18" s="211">
        <v>5</v>
      </c>
      <c r="M18" s="211"/>
      <c r="N18" s="212">
        <f>L18-M18</f>
        <v>5</v>
      </c>
      <c r="O18" s="211">
        <v>6.2</v>
      </c>
      <c r="P18" s="211">
        <v>0.2</v>
      </c>
      <c r="Q18" s="212">
        <f>O18-P18</f>
        <v>6</v>
      </c>
      <c r="R18" s="157">
        <f>((K18*0.4)+(N18*0.4)+(Q18*0.2))</f>
        <v>5.5000000000000009</v>
      </c>
      <c r="S18" s="132"/>
      <c r="T18" s="137"/>
      <c r="U18" s="137"/>
      <c r="V18" s="137"/>
      <c r="W18" s="137"/>
      <c r="X18" s="137"/>
      <c r="Y18" s="137"/>
      <c r="Z18" s="604" t="s">
        <v>20</v>
      </c>
      <c r="AA18" s="604"/>
      <c r="AB18" s="133">
        <f>SUM(AB12:AB17)</f>
        <v>308.29999999999995</v>
      </c>
      <c r="AC18" s="133">
        <f>(AB18/6)/8</f>
        <v>6.4229166666666657</v>
      </c>
      <c r="AD18" s="134"/>
      <c r="AE18" s="137"/>
      <c r="AF18" s="137"/>
      <c r="AG18" s="137"/>
      <c r="AH18" s="137"/>
      <c r="AI18" s="137"/>
      <c r="AJ18" s="137"/>
      <c r="AK18" s="604" t="s">
        <v>20</v>
      </c>
      <c r="AL18" s="604"/>
      <c r="AM18" s="133">
        <f>SUM(AM12:AM17)</f>
        <v>278.3</v>
      </c>
      <c r="AN18" s="133">
        <f>(AM18/6)/8</f>
        <v>5.7979166666666666</v>
      </c>
      <c r="AO18" s="134"/>
      <c r="AP18" s="143">
        <f>R18</f>
        <v>5.5000000000000009</v>
      </c>
      <c r="AQ18" s="140">
        <f>AC18</f>
        <v>6.4229166666666657</v>
      </c>
      <c r="AR18" s="140">
        <f>AN18</f>
        <v>5.7979166666666666</v>
      </c>
      <c r="AS18" s="332"/>
      <c r="AT18" s="334">
        <f>SUM((AP18*0.25)+(AQ18*0.375)+(AR18*0.375))</f>
        <v>5.9578124999999993</v>
      </c>
      <c r="AU18" s="138"/>
      <c r="AV18" s="135">
        <v>1</v>
      </c>
    </row>
    <row r="19" spans="1:48" ht="15.6" x14ac:dyDescent="0.3">
      <c r="A19" s="128">
        <v>1</v>
      </c>
      <c r="B19" s="398" t="s">
        <v>185</v>
      </c>
      <c r="C19" s="43"/>
      <c r="D19" s="43"/>
      <c r="E19" s="43"/>
      <c r="F19" s="111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11"/>
      <c r="T19" s="114">
        <v>6.8</v>
      </c>
      <c r="U19" s="114">
        <v>7</v>
      </c>
      <c r="V19" s="114">
        <v>7</v>
      </c>
      <c r="W19" s="114">
        <v>6.5</v>
      </c>
      <c r="X19" s="114">
        <v>5.8</v>
      </c>
      <c r="Y19" s="125">
        <v>6</v>
      </c>
      <c r="Z19" s="114">
        <v>6</v>
      </c>
      <c r="AA19" s="114">
        <v>6.8</v>
      </c>
      <c r="AB19" s="33">
        <f t="shared" ref="AB19:AB24" si="2">SUM(T19:AA19)</f>
        <v>51.9</v>
      </c>
      <c r="AC19" s="115"/>
      <c r="AD19" s="111"/>
      <c r="AE19" s="114">
        <v>5.2</v>
      </c>
      <c r="AF19" s="114">
        <v>5.8</v>
      </c>
      <c r="AG19" s="114">
        <v>6</v>
      </c>
      <c r="AH19" s="114">
        <v>5.8</v>
      </c>
      <c r="AI19" s="114">
        <v>4.5</v>
      </c>
      <c r="AJ19" s="114">
        <v>5.2</v>
      </c>
      <c r="AK19" s="114">
        <v>5</v>
      </c>
      <c r="AL19" s="114">
        <v>6</v>
      </c>
      <c r="AM19" s="33">
        <f>SUM(AE19:AL19)</f>
        <v>43.5</v>
      </c>
      <c r="AN19" s="115"/>
      <c r="AO19" s="111"/>
      <c r="AP19" s="144"/>
      <c r="AQ19" s="55"/>
      <c r="AR19" s="55"/>
      <c r="AS19" s="55"/>
      <c r="AT19" s="55"/>
      <c r="AU19" s="118"/>
      <c r="AV19" s="127"/>
    </row>
    <row r="20" spans="1:48" ht="15.6" x14ac:dyDescent="0.3">
      <c r="A20" s="128">
        <v>2</v>
      </c>
      <c r="B20" s="398" t="s">
        <v>127</v>
      </c>
      <c r="C20" s="43"/>
      <c r="D20" s="43"/>
      <c r="E20" s="43"/>
      <c r="F20" s="111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111"/>
      <c r="T20" s="114">
        <v>6.5</v>
      </c>
      <c r="U20" s="114">
        <v>5.6</v>
      </c>
      <c r="V20" s="114">
        <v>6.5</v>
      </c>
      <c r="W20" s="114">
        <v>7</v>
      </c>
      <c r="X20" s="114">
        <v>6.3</v>
      </c>
      <c r="Y20" s="114">
        <v>6.5</v>
      </c>
      <c r="Z20" s="114">
        <v>7.1</v>
      </c>
      <c r="AA20" s="114">
        <v>6.9</v>
      </c>
      <c r="AB20" s="33">
        <f t="shared" si="2"/>
        <v>52.400000000000006</v>
      </c>
      <c r="AC20" s="115"/>
      <c r="AD20" s="111"/>
      <c r="AE20" s="114">
        <v>5.5</v>
      </c>
      <c r="AF20" s="114">
        <v>5.5</v>
      </c>
      <c r="AG20" s="114">
        <v>7.5</v>
      </c>
      <c r="AH20" s="114">
        <v>6.5</v>
      </c>
      <c r="AI20" s="114">
        <v>5.5</v>
      </c>
      <c r="AJ20" s="114">
        <v>5.5</v>
      </c>
      <c r="AK20" s="114">
        <v>6.5</v>
      </c>
      <c r="AL20" s="114">
        <v>5.5</v>
      </c>
      <c r="AM20" s="33">
        <f t="shared" ref="AM20:AM24" si="3">SUM(AE20:AL20)</f>
        <v>48</v>
      </c>
      <c r="AN20" s="115"/>
      <c r="AO20" s="111"/>
      <c r="AP20" s="144"/>
      <c r="AQ20" s="55"/>
      <c r="AR20" s="55"/>
      <c r="AS20" s="55"/>
      <c r="AT20" s="55"/>
      <c r="AU20" s="111"/>
      <c r="AV20" s="127"/>
    </row>
    <row r="21" spans="1:48" ht="15.6" x14ac:dyDescent="0.3">
      <c r="A21" s="128">
        <v>3</v>
      </c>
      <c r="B21" s="398" t="s">
        <v>180</v>
      </c>
      <c r="C21" s="43"/>
      <c r="D21" s="43"/>
      <c r="E21" s="43"/>
      <c r="F21" s="111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111"/>
      <c r="T21" s="114">
        <v>6</v>
      </c>
      <c r="U21" s="114">
        <v>6.1</v>
      </c>
      <c r="V21" s="114">
        <v>6.4</v>
      </c>
      <c r="W21" s="114">
        <v>7</v>
      </c>
      <c r="X21" s="114">
        <v>6.2</v>
      </c>
      <c r="Y21" s="114">
        <v>6</v>
      </c>
      <c r="Z21" s="114">
        <v>6.3</v>
      </c>
      <c r="AA21" s="114">
        <v>6.4</v>
      </c>
      <c r="AB21" s="33">
        <f t="shared" si="2"/>
        <v>50.4</v>
      </c>
      <c r="AC21" s="115"/>
      <c r="AD21" s="111"/>
      <c r="AE21" s="114">
        <v>6</v>
      </c>
      <c r="AF21" s="114">
        <v>5.5</v>
      </c>
      <c r="AG21" s="114">
        <v>5.5</v>
      </c>
      <c r="AH21" s="114">
        <v>6</v>
      </c>
      <c r="AI21" s="114">
        <v>5</v>
      </c>
      <c r="AJ21" s="114">
        <v>6</v>
      </c>
      <c r="AK21" s="114">
        <v>7.5</v>
      </c>
      <c r="AL21" s="114">
        <v>6.5</v>
      </c>
      <c r="AM21" s="33">
        <f t="shared" si="3"/>
        <v>48</v>
      </c>
      <c r="AN21" s="115"/>
      <c r="AO21" s="111"/>
      <c r="AP21" s="144"/>
      <c r="AQ21" s="55"/>
      <c r="AR21" s="55"/>
      <c r="AS21" s="55"/>
      <c r="AT21" s="55"/>
      <c r="AU21" s="111"/>
      <c r="AV21" s="127"/>
    </row>
    <row r="22" spans="1:48" ht="15.6" x14ac:dyDescent="0.3">
      <c r="A22" s="128">
        <v>4</v>
      </c>
      <c r="B22" s="398" t="s">
        <v>157</v>
      </c>
      <c r="C22" s="43"/>
      <c r="D22" s="43"/>
      <c r="E22" s="43"/>
      <c r="F22" s="111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111"/>
      <c r="T22" s="114">
        <v>6</v>
      </c>
      <c r="U22" s="114">
        <v>6.3</v>
      </c>
      <c r="V22" s="114">
        <v>6.2</v>
      </c>
      <c r="W22" s="114">
        <v>6.7</v>
      </c>
      <c r="X22" s="114">
        <v>6.2</v>
      </c>
      <c r="Y22" s="114">
        <v>6.3</v>
      </c>
      <c r="Z22" s="114">
        <v>6.8</v>
      </c>
      <c r="AA22" s="114">
        <v>6.5</v>
      </c>
      <c r="AB22" s="33">
        <f t="shared" si="2"/>
        <v>50.999999999999993</v>
      </c>
      <c r="AC22" s="115"/>
      <c r="AD22" s="111"/>
      <c r="AE22" s="114">
        <v>5.5</v>
      </c>
      <c r="AF22" s="114">
        <v>6</v>
      </c>
      <c r="AG22" s="114">
        <v>6</v>
      </c>
      <c r="AH22" s="114">
        <v>6.2</v>
      </c>
      <c r="AI22" s="114">
        <v>6.2</v>
      </c>
      <c r="AJ22" s="114">
        <v>5.5</v>
      </c>
      <c r="AK22" s="114">
        <v>6</v>
      </c>
      <c r="AL22" s="114">
        <v>5.5</v>
      </c>
      <c r="AM22" s="33">
        <f t="shared" si="3"/>
        <v>46.9</v>
      </c>
      <c r="AN22" s="115"/>
      <c r="AO22" s="111"/>
      <c r="AP22" s="144"/>
      <c r="AQ22" s="55"/>
      <c r="AR22" s="55"/>
      <c r="AS22" s="55"/>
      <c r="AT22" s="55"/>
      <c r="AU22" s="111"/>
      <c r="AV22" s="127"/>
    </row>
    <row r="23" spans="1:48" ht="15.6" x14ac:dyDescent="0.3">
      <c r="A23" s="128">
        <v>5</v>
      </c>
      <c r="B23" s="398" t="s">
        <v>215</v>
      </c>
      <c r="C23" s="43"/>
      <c r="D23" s="43"/>
      <c r="E23" s="43"/>
      <c r="F23" s="111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111"/>
      <c r="T23" s="114">
        <v>5.7</v>
      </c>
      <c r="U23" s="114">
        <v>5.7</v>
      </c>
      <c r="V23" s="114">
        <v>6</v>
      </c>
      <c r="W23" s="114">
        <v>6.4</v>
      </c>
      <c r="X23" s="114">
        <v>5.6</v>
      </c>
      <c r="Y23" s="114">
        <v>5.5</v>
      </c>
      <c r="Z23" s="114">
        <v>5.2</v>
      </c>
      <c r="AA23" s="114">
        <v>5.5</v>
      </c>
      <c r="AB23" s="33">
        <f t="shared" si="2"/>
        <v>45.6</v>
      </c>
      <c r="AC23" s="115"/>
      <c r="AD23" s="111"/>
      <c r="AE23" s="114">
        <v>5.2</v>
      </c>
      <c r="AF23" s="114">
        <v>4</v>
      </c>
      <c r="AG23" s="114">
        <v>4.5</v>
      </c>
      <c r="AH23" s="114">
        <v>6</v>
      </c>
      <c r="AI23" s="114">
        <v>5.5</v>
      </c>
      <c r="AJ23" s="114">
        <v>5</v>
      </c>
      <c r="AK23" s="114">
        <v>5</v>
      </c>
      <c r="AL23" s="114">
        <v>4.8</v>
      </c>
      <c r="AM23" s="33">
        <f t="shared" si="3"/>
        <v>40</v>
      </c>
      <c r="AN23" s="115"/>
      <c r="AO23" s="111"/>
      <c r="AP23" s="144"/>
      <c r="AQ23" s="55"/>
      <c r="AR23" s="55"/>
      <c r="AS23" s="55"/>
      <c r="AT23" s="55"/>
      <c r="AU23" s="111"/>
      <c r="AV23" s="127"/>
    </row>
    <row r="24" spans="1:48" ht="15.6" x14ac:dyDescent="0.3">
      <c r="A24" s="128">
        <v>6</v>
      </c>
      <c r="B24" s="398" t="s">
        <v>158</v>
      </c>
      <c r="C24" s="43"/>
      <c r="D24" s="43"/>
      <c r="E24" s="43"/>
      <c r="F24" s="111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111"/>
      <c r="T24" s="114">
        <v>5</v>
      </c>
      <c r="U24" s="114">
        <v>5.3</v>
      </c>
      <c r="V24" s="114">
        <v>5.2</v>
      </c>
      <c r="W24" s="114">
        <v>5.7</v>
      </c>
      <c r="X24" s="114">
        <v>4.8</v>
      </c>
      <c r="Y24" s="114">
        <v>5</v>
      </c>
      <c r="Z24" s="114">
        <v>5.4</v>
      </c>
      <c r="AA24" s="114">
        <v>5.3</v>
      </c>
      <c r="AB24" s="33">
        <f t="shared" si="2"/>
        <v>41.699999999999996</v>
      </c>
      <c r="AC24" s="115"/>
      <c r="AD24" s="111"/>
      <c r="AE24" s="114">
        <v>4.5</v>
      </c>
      <c r="AF24" s="114">
        <v>5</v>
      </c>
      <c r="AG24" s="114">
        <v>5</v>
      </c>
      <c r="AH24" s="114">
        <v>4.5</v>
      </c>
      <c r="AI24" s="114">
        <v>4.2</v>
      </c>
      <c r="AJ24" s="114">
        <v>5</v>
      </c>
      <c r="AK24" s="114">
        <v>5.2</v>
      </c>
      <c r="AL24" s="114">
        <v>5</v>
      </c>
      <c r="AM24" s="33">
        <f t="shared" si="3"/>
        <v>38.4</v>
      </c>
      <c r="AN24" s="115"/>
      <c r="AO24" s="111"/>
      <c r="AP24" s="144"/>
      <c r="AQ24" s="55"/>
      <c r="AR24" s="55"/>
      <c r="AS24" s="55"/>
      <c r="AT24" s="55"/>
      <c r="AU24" s="111"/>
      <c r="AV24" s="127"/>
    </row>
    <row r="25" spans="1:48" ht="14.4" x14ac:dyDescent="0.3">
      <c r="A25" s="130" t="s">
        <v>112</v>
      </c>
      <c r="B25" s="170"/>
      <c r="C25" s="450" t="s">
        <v>273</v>
      </c>
      <c r="D25" s="450" t="s">
        <v>274</v>
      </c>
      <c r="E25" s="450" t="s">
        <v>124</v>
      </c>
      <c r="F25" s="134"/>
      <c r="G25" s="211">
        <v>5.8</v>
      </c>
      <c r="H25" s="211">
        <v>5.8</v>
      </c>
      <c r="I25" s="211">
        <v>6</v>
      </c>
      <c r="J25" s="211">
        <v>5.3</v>
      </c>
      <c r="K25" s="212">
        <f>(G25+H25+I25+J25)/4</f>
        <v>5.7250000000000005</v>
      </c>
      <c r="L25" s="211">
        <v>6</v>
      </c>
      <c r="M25" s="211"/>
      <c r="N25" s="212">
        <f>L25-M25</f>
        <v>6</v>
      </c>
      <c r="O25" s="211">
        <v>6</v>
      </c>
      <c r="P25" s="211">
        <v>0.7</v>
      </c>
      <c r="Q25" s="212">
        <f>O25-P25</f>
        <v>5.3</v>
      </c>
      <c r="R25" s="157">
        <f>((K25*0.4)+(N25*0.4)+(Q25*0.2))</f>
        <v>5.7500000000000018</v>
      </c>
      <c r="S25" s="132"/>
      <c r="T25" s="137"/>
      <c r="U25" s="137"/>
      <c r="V25" s="137"/>
      <c r="W25" s="137"/>
      <c r="X25" s="137"/>
      <c r="Y25" s="137"/>
      <c r="Z25" s="604" t="s">
        <v>20</v>
      </c>
      <c r="AA25" s="604"/>
      <c r="AB25" s="133">
        <f>SUM(AB19:AB24)</f>
        <v>293</v>
      </c>
      <c r="AC25" s="133">
        <f>(AB25/6)/8</f>
        <v>6.104166666666667</v>
      </c>
      <c r="AD25" s="134"/>
      <c r="AE25" s="137"/>
      <c r="AF25" s="137"/>
      <c r="AG25" s="137"/>
      <c r="AH25" s="137"/>
      <c r="AI25" s="137"/>
      <c r="AJ25" s="137"/>
      <c r="AK25" s="604" t="s">
        <v>20</v>
      </c>
      <c r="AL25" s="604"/>
      <c r="AM25" s="133">
        <f>SUM(AM19:AM24)</f>
        <v>264.8</v>
      </c>
      <c r="AN25" s="133">
        <f>(AM25/6)/8</f>
        <v>5.5166666666666666</v>
      </c>
      <c r="AO25" s="134"/>
      <c r="AP25" s="143">
        <f>R25</f>
        <v>5.7500000000000018</v>
      </c>
      <c r="AQ25" s="140">
        <f>AC25</f>
        <v>6.104166666666667</v>
      </c>
      <c r="AR25" s="140">
        <f>AN25</f>
        <v>5.5166666666666666</v>
      </c>
      <c r="AS25" s="332"/>
      <c r="AT25" s="334">
        <f>SUM((AP25*0.25)+(AQ25*0.375)+(AR25*0.375))</f>
        <v>5.7953125000000005</v>
      </c>
      <c r="AU25" s="138"/>
      <c r="AV25" s="135">
        <v>2</v>
      </c>
    </row>
    <row r="26" spans="1:48" ht="15.6" x14ac:dyDescent="0.3">
      <c r="A26" s="128">
        <v>1</v>
      </c>
      <c r="B26" s="398" t="s">
        <v>142</v>
      </c>
      <c r="C26" s="43"/>
      <c r="D26" s="43"/>
      <c r="E26" s="43"/>
      <c r="F26" s="111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111"/>
      <c r="T26" s="114">
        <v>7</v>
      </c>
      <c r="U26" s="114">
        <v>6.7</v>
      </c>
      <c r="V26" s="114">
        <v>6.7</v>
      </c>
      <c r="W26" s="114">
        <v>6.5</v>
      </c>
      <c r="X26" s="114">
        <v>7</v>
      </c>
      <c r="Y26" s="125">
        <v>6.8</v>
      </c>
      <c r="Z26" s="114">
        <v>7.3</v>
      </c>
      <c r="AA26" s="114">
        <v>7.2</v>
      </c>
      <c r="AB26" s="33">
        <f t="shared" ref="AB26:AB31" si="4">SUM(T26:AA26)</f>
        <v>55.199999999999996</v>
      </c>
      <c r="AC26" s="115"/>
      <c r="AD26" s="111"/>
      <c r="AE26" s="114">
        <v>5.5</v>
      </c>
      <c r="AF26" s="114">
        <v>6</v>
      </c>
      <c r="AG26" s="114">
        <v>7</v>
      </c>
      <c r="AH26" s="114">
        <v>6</v>
      </c>
      <c r="AI26" s="114">
        <v>6.5</v>
      </c>
      <c r="AJ26" s="114">
        <v>6.5</v>
      </c>
      <c r="AK26" s="114">
        <v>6</v>
      </c>
      <c r="AL26" s="114">
        <v>6</v>
      </c>
      <c r="AM26" s="33">
        <f>SUM(AE26:AL26)</f>
        <v>49.5</v>
      </c>
      <c r="AN26" s="115"/>
      <c r="AO26" s="111"/>
      <c r="AP26" s="144"/>
      <c r="AQ26" s="55"/>
      <c r="AR26" s="55"/>
      <c r="AS26" s="55"/>
      <c r="AT26" s="55"/>
      <c r="AU26" s="118"/>
      <c r="AV26" s="127"/>
    </row>
    <row r="27" spans="1:48" ht="15.6" x14ac:dyDescent="0.3">
      <c r="A27" s="128">
        <v>2</v>
      </c>
      <c r="B27" s="398" t="s">
        <v>163</v>
      </c>
      <c r="C27" s="43"/>
      <c r="D27" s="43"/>
      <c r="E27" s="43"/>
      <c r="F27" s="111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111"/>
      <c r="T27" s="114">
        <v>6.3</v>
      </c>
      <c r="U27" s="114">
        <v>6.5</v>
      </c>
      <c r="V27" s="114">
        <v>6.5</v>
      </c>
      <c r="W27" s="114">
        <v>7</v>
      </c>
      <c r="X27" s="114">
        <v>5</v>
      </c>
      <c r="Y27" s="114">
        <v>5.9</v>
      </c>
      <c r="Z27" s="114">
        <v>6</v>
      </c>
      <c r="AA27" s="114">
        <v>6.3</v>
      </c>
      <c r="AB27" s="33">
        <f t="shared" si="4"/>
        <v>49.5</v>
      </c>
      <c r="AC27" s="115"/>
      <c r="AD27" s="111"/>
      <c r="AE27" s="114">
        <v>5</v>
      </c>
      <c r="AF27" s="114">
        <v>5</v>
      </c>
      <c r="AG27" s="114">
        <v>5</v>
      </c>
      <c r="AH27" s="114">
        <v>6</v>
      </c>
      <c r="AI27" s="114">
        <v>5</v>
      </c>
      <c r="AJ27" s="114">
        <v>5</v>
      </c>
      <c r="AK27" s="114">
        <v>5.5</v>
      </c>
      <c r="AL27" s="114">
        <v>5.5</v>
      </c>
      <c r="AM27" s="33">
        <f t="shared" ref="AM27:AM31" si="5">SUM(AE27:AL27)</f>
        <v>42</v>
      </c>
      <c r="AN27" s="115"/>
      <c r="AO27" s="111"/>
      <c r="AP27" s="144"/>
      <c r="AQ27" s="55"/>
      <c r="AR27" s="55"/>
      <c r="AS27" s="55"/>
      <c r="AT27" s="55"/>
      <c r="AU27" s="111"/>
      <c r="AV27" s="127"/>
    </row>
    <row r="28" spans="1:48" ht="15.6" x14ac:dyDescent="0.3">
      <c r="A28" s="128">
        <v>3</v>
      </c>
      <c r="B28" s="398" t="s">
        <v>219</v>
      </c>
      <c r="C28" s="43"/>
      <c r="D28" s="43"/>
      <c r="E28" s="43"/>
      <c r="F28" s="111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111"/>
      <c r="T28" s="114">
        <v>6.5</v>
      </c>
      <c r="U28" s="114">
        <v>7</v>
      </c>
      <c r="V28" s="114">
        <v>6.7</v>
      </c>
      <c r="W28" s="114">
        <v>6.9</v>
      </c>
      <c r="X28" s="114">
        <v>6.3</v>
      </c>
      <c r="Y28" s="114">
        <v>6.2</v>
      </c>
      <c r="Z28" s="114">
        <v>6.7</v>
      </c>
      <c r="AA28" s="114">
        <v>6.9</v>
      </c>
      <c r="AB28" s="33">
        <f t="shared" si="4"/>
        <v>53.2</v>
      </c>
      <c r="AC28" s="115"/>
      <c r="AD28" s="111"/>
      <c r="AE28" s="114">
        <v>6.5</v>
      </c>
      <c r="AF28" s="114">
        <v>6</v>
      </c>
      <c r="AG28" s="114">
        <v>6</v>
      </c>
      <c r="AH28" s="114">
        <v>6</v>
      </c>
      <c r="AI28" s="114">
        <v>5.5</v>
      </c>
      <c r="AJ28" s="114">
        <v>5.5</v>
      </c>
      <c r="AK28" s="114">
        <v>6</v>
      </c>
      <c r="AL28" s="114">
        <v>6.2</v>
      </c>
      <c r="AM28" s="33">
        <f t="shared" si="5"/>
        <v>47.7</v>
      </c>
      <c r="AN28" s="115"/>
      <c r="AO28" s="111"/>
      <c r="AP28" s="144"/>
      <c r="AQ28" s="55"/>
      <c r="AR28" s="55"/>
      <c r="AS28" s="55"/>
      <c r="AT28" s="55"/>
      <c r="AU28" s="111"/>
      <c r="AV28" s="127"/>
    </row>
    <row r="29" spans="1:48" ht="15.6" x14ac:dyDescent="0.3">
      <c r="A29" s="128">
        <v>4</v>
      </c>
      <c r="B29" s="398" t="s">
        <v>191</v>
      </c>
      <c r="C29" s="43"/>
      <c r="D29" s="43"/>
      <c r="E29" s="43"/>
      <c r="F29" s="111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111"/>
      <c r="T29" s="114">
        <v>6.8</v>
      </c>
      <c r="U29" s="114">
        <v>7</v>
      </c>
      <c r="V29" s="114">
        <v>6</v>
      </c>
      <c r="W29" s="114">
        <v>7.3</v>
      </c>
      <c r="X29" s="114">
        <v>5.5</v>
      </c>
      <c r="Y29" s="114">
        <v>6.5</v>
      </c>
      <c r="Z29" s="114">
        <v>6.8</v>
      </c>
      <c r="AA29" s="114">
        <v>6.8</v>
      </c>
      <c r="AB29" s="33">
        <f t="shared" si="4"/>
        <v>52.699999999999996</v>
      </c>
      <c r="AC29" s="115"/>
      <c r="AD29" s="111"/>
      <c r="AE29" s="114">
        <v>6.5</v>
      </c>
      <c r="AF29" s="114">
        <v>5.5</v>
      </c>
      <c r="AG29" s="114">
        <v>5</v>
      </c>
      <c r="AH29" s="114">
        <v>5.5</v>
      </c>
      <c r="AI29" s="114">
        <v>5</v>
      </c>
      <c r="AJ29" s="114">
        <v>6</v>
      </c>
      <c r="AK29" s="114">
        <v>5.5</v>
      </c>
      <c r="AL29" s="114">
        <v>6</v>
      </c>
      <c r="AM29" s="33">
        <f t="shared" si="5"/>
        <v>45</v>
      </c>
      <c r="AN29" s="115"/>
      <c r="AO29" s="111"/>
      <c r="AP29" s="144"/>
      <c r="AQ29" s="55"/>
      <c r="AR29" s="55"/>
      <c r="AS29" s="55"/>
      <c r="AT29" s="55"/>
      <c r="AU29" s="111"/>
      <c r="AV29" s="127"/>
    </row>
    <row r="30" spans="1:48" ht="15.6" x14ac:dyDescent="0.3">
      <c r="A30" s="128">
        <v>5</v>
      </c>
      <c r="B30" s="398" t="s">
        <v>192</v>
      </c>
      <c r="C30" s="43"/>
      <c r="D30" s="43"/>
      <c r="E30" s="43"/>
      <c r="F30" s="111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111"/>
      <c r="T30" s="114">
        <v>5.9</v>
      </c>
      <c r="U30" s="114">
        <v>5.3</v>
      </c>
      <c r="V30" s="114">
        <v>5.4</v>
      </c>
      <c r="W30" s="114">
        <v>5.3</v>
      </c>
      <c r="X30" s="114">
        <v>5.8</v>
      </c>
      <c r="Y30" s="114">
        <v>6</v>
      </c>
      <c r="Z30" s="114">
        <v>6.5</v>
      </c>
      <c r="AA30" s="114">
        <v>6.2</v>
      </c>
      <c r="AB30" s="33">
        <f t="shared" si="4"/>
        <v>46.400000000000006</v>
      </c>
      <c r="AC30" s="115"/>
      <c r="AD30" s="111"/>
      <c r="AE30" s="114">
        <v>5.5</v>
      </c>
      <c r="AF30" s="114">
        <v>5</v>
      </c>
      <c r="AG30" s="114">
        <v>4</v>
      </c>
      <c r="AH30" s="114">
        <v>5</v>
      </c>
      <c r="AI30" s="114">
        <v>5.8</v>
      </c>
      <c r="AJ30" s="114">
        <v>5.8</v>
      </c>
      <c r="AK30" s="114">
        <v>6</v>
      </c>
      <c r="AL30" s="114">
        <v>5.5</v>
      </c>
      <c r="AM30" s="33">
        <f t="shared" si="5"/>
        <v>42.6</v>
      </c>
      <c r="AN30" s="115"/>
      <c r="AO30" s="111"/>
      <c r="AP30" s="144"/>
      <c r="AQ30" s="55"/>
      <c r="AR30" s="55"/>
      <c r="AS30" s="55"/>
      <c r="AT30" s="55"/>
      <c r="AU30" s="111"/>
      <c r="AV30" s="127"/>
    </row>
    <row r="31" spans="1:48" ht="15.6" x14ac:dyDescent="0.3">
      <c r="A31" s="128">
        <v>6</v>
      </c>
      <c r="B31" s="398" t="s">
        <v>164</v>
      </c>
      <c r="C31" s="43"/>
      <c r="D31" s="43"/>
      <c r="E31" s="43"/>
      <c r="F31" s="111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111"/>
      <c r="T31" s="114">
        <v>5.3</v>
      </c>
      <c r="U31" s="114">
        <v>5.3</v>
      </c>
      <c r="V31" s="114">
        <v>5.2</v>
      </c>
      <c r="W31" s="114">
        <v>4.7</v>
      </c>
      <c r="X31" s="114">
        <v>5</v>
      </c>
      <c r="Y31" s="114">
        <v>4</v>
      </c>
      <c r="Z31" s="114">
        <v>5.2</v>
      </c>
      <c r="AA31" s="114">
        <v>5.2</v>
      </c>
      <c r="AB31" s="33">
        <f t="shared" si="4"/>
        <v>39.900000000000006</v>
      </c>
      <c r="AC31" s="115"/>
      <c r="AD31" s="111"/>
      <c r="AE31" s="114">
        <v>4.8</v>
      </c>
      <c r="AF31" s="114">
        <v>4.5</v>
      </c>
      <c r="AG31" s="114">
        <v>4.8</v>
      </c>
      <c r="AH31" s="114">
        <v>4.5</v>
      </c>
      <c r="AI31" s="114">
        <v>4</v>
      </c>
      <c r="AJ31" s="114">
        <v>4.5</v>
      </c>
      <c r="AK31" s="114">
        <v>5.2</v>
      </c>
      <c r="AL31" s="114">
        <v>5</v>
      </c>
      <c r="AM31" s="33">
        <f t="shared" si="5"/>
        <v>37.300000000000004</v>
      </c>
      <c r="AN31" s="115"/>
      <c r="AO31" s="111"/>
      <c r="AP31" s="144"/>
      <c r="AQ31" s="55"/>
      <c r="AR31" s="55"/>
      <c r="AS31" s="55"/>
      <c r="AT31" s="55"/>
      <c r="AU31" s="111"/>
      <c r="AV31" s="127"/>
    </row>
    <row r="32" spans="1:48" ht="14.4" x14ac:dyDescent="0.3">
      <c r="A32" s="130"/>
      <c r="B32" s="170"/>
      <c r="C32" s="450" t="s">
        <v>269</v>
      </c>
      <c r="D32" s="450" t="s">
        <v>270</v>
      </c>
      <c r="E32" s="450" t="s">
        <v>132</v>
      </c>
      <c r="F32" s="134"/>
      <c r="G32" s="211">
        <v>4.5</v>
      </c>
      <c r="H32" s="211">
        <v>5</v>
      </c>
      <c r="I32" s="211">
        <v>5</v>
      </c>
      <c r="J32" s="211">
        <v>5</v>
      </c>
      <c r="K32" s="212">
        <f>(G32+H32+I32+J32)/4</f>
        <v>4.875</v>
      </c>
      <c r="L32" s="211">
        <v>5</v>
      </c>
      <c r="M32" s="211"/>
      <c r="N32" s="212">
        <f>L32-M32</f>
        <v>5</v>
      </c>
      <c r="O32" s="211">
        <v>4.8</v>
      </c>
      <c r="P32" s="211">
        <v>0.2</v>
      </c>
      <c r="Q32" s="212">
        <f>O32-P32</f>
        <v>4.5999999999999996</v>
      </c>
      <c r="R32" s="157">
        <f>((K32*0.4)+(N32*0.4)+(Q32*0.2))</f>
        <v>4.87</v>
      </c>
      <c r="S32" s="132"/>
      <c r="T32" s="137"/>
      <c r="U32" s="137"/>
      <c r="V32" s="137"/>
      <c r="W32" s="137"/>
      <c r="X32" s="137"/>
      <c r="Y32" s="137"/>
      <c r="Z32" s="604" t="s">
        <v>20</v>
      </c>
      <c r="AA32" s="604"/>
      <c r="AB32" s="133">
        <f>SUM(AB26:AB31)</f>
        <v>296.89999999999998</v>
      </c>
      <c r="AC32" s="133">
        <f>(AB32/6)/8</f>
        <v>6.1854166666666659</v>
      </c>
      <c r="AD32" s="134"/>
      <c r="AE32" s="137"/>
      <c r="AF32" s="137"/>
      <c r="AG32" s="137"/>
      <c r="AH32" s="137"/>
      <c r="AI32" s="137"/>
      <c r="AJ32" s="137"/>
      <c r="AK32" s="604" t="s">
        <v>20</v>
      </c>
      <c r="AL32" s="604"/>
      <c r="AM32" s="133">
        <f>SUM(AM26:AM31)</f>
        <v>264.09999999999997</v>
      </c>
      <c r="AN32" s="133">
        <f>(AM32/6)/8</f>
        <v>5.5020833333333323</v>
      </c>
      <c r="AO32" s="134"/>
      <c r="AP32" s="143">
        <f>R32</f>
        <v>4.87</v>
      </c>
      <c r="AQ32" s="140">
        <f>AC32</f>
        <v>6.1854166666666659</v>
      </c>
      <c r="AR32" s="140">
        <f>AN32</f>
        <v>5.5020833333333323</v>
      </c>
      <c r="AS32" s="332"/>
      <c r="AT32" s="334">
        <f>SUM((AP32*0.25)+(AQ32*0.375)+(AR32*0.375))</f>
        <v>5.6003124999999994</v>
      </c>
      <c r="AU32" s="138"/>
      <c r="AV32" s="135">
        <v>3</v>
      </c>
    </row>
    <row r="33" spans="1:48" ht="15.6" x14ac:dyDescent="0.3">
      <c r="A33" s="128">
        <v>1</v>
      </c>
      <c r="B33" s="398" t="s">
        <v>182</v>
      </c>
      <c r="C33" s="43"/>
      <c r="D33" s="43"/>
      <c r="E33" s="43"/>
      <c r="F33" s="111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111"/>
      <c r="T33" s="114">
        <v>6.2</v>
      </c>
      <c r="U33" s="114">
        <v>7</v>
      </c>
      <c r="V33" s="114">
        <v>6.8</v>
      </c>
      <c r="W33" s="114">
        <v>6.8</v>
      </c>
      <c r="X33" s="114">
        <v>6.8</v>
      </c>
      <c r="Y33" s="125">
        <v>7</v>
      </c>
      <c r="Z33" s="114">
        <v>7.5</v>
      </c>
      <c r="AA33" s="114">
        <v>6.8</v>
      </c>
      <c r="AB33" s="33">
        <f t="shared" ref="AB33:AB38" si="6">SUM(T33:AA33)</f>
        <v>54.9</v>
      </c>
      <c r="AC33" s="115"/>
      <c r="AD33" s="111"/>
      <c r="AE33" s="114">
        <v>5.8</v>
      </c>
      <c r="AF33" s="114">
        <v>6</v>
      </c>
      <c r="AG33" s="114">
        <v>5.5</v>
      </c>
      <c r="AH33" s="114">
        <v>6.5</v>
      </c>
      <c r="AI33" s="114">
        <v>5.5</v>
      </c>
      <c r="AJ33" s="114">
        <v>6</v>
      </c>
      <c r="AK33" s="114">
        <v>7</v>
      </c>
      <c r="AL33" s="114">
        <v>6</v>
      </c>
      <c r="AM33" s="33">
        <f>SUM(AE33:AL33)</f>
        <v>48.3</v>
      </c>
      <c r="AN33" s="115"/>
      <c r="AO33" s="111"/>
      <c r="AP33" s="144"/>
      <c r="AQ33" s="55"/>
      <c r="AR33" s="55"/>
      <c r="AS33" s="55"/>
      <c r="AT33" s="55"/>
      <c r="AU33" s="118"/>
      <c r="AV33" s="127"/>
    </row>
    <row r="34" spans="1:48" ht="15.6" x14ac:dyDescent="0.3">
      <c r="A34" s="128">
        <v>2</v>
      </c>
      <c r="B34" s="398" t="s">
        <v>362</v>
      </c>
      <c r="C34" s="43"/>
      <c r="D34" s="43"/>
      <c r="E34" s="43"/>
      <c r="F34" s="111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111"/>
      <c r="T34" s="114">
        <v>6</v>
      </c>
      <c r="U34" s="114">
        <v>6.3</v>
      </c>
      <c r="V34" s="114">
        <v>6.5</v>
      </c>
      <c r="W34" s="114">
        <v>6.5</v>
      </c>
      <c r="X34" s="114">
        <v>5.5</v>
      </c>
      <c r="Y34" s="114">
        <v>6.5</v>
      </c>
      <c r="Z34" s="114">
        <v>6.3</v>
      </c>
      <c r="AA34" s="114">
        <v>7.5</v>
      </c>
      <c r="AB34" s="33">
        <f t="shared" si="6"/>
        <v>51.099999999999994</v>
      </c>
      <c r="AC34" s="115"/>
      <c r="AD34" s="111"/>
      <c r="AE34" s="114">
        <v>6</v>
      </c>
      <c r="AF34" s="114">
        <v>4.5</v>
      </c>
      <c r="AG34" s="114">
        <v>5</v>
      </c>
      <c r="AH34" s="114">
        <v>5</v>
      </c>
      <c r="AI34" s="114">
        <v>5</v>
      </c>
      <c r="AJ34" s="114">
        <v>5</v>
      </c>
      <c r="AK34" s="114">
        <v>6</v>
      </c>
      <c r="AL34" s="114">
        <v>6</v>
      </c>
      <c r="AM34" s="33">
        <f t="shared" ref="AM34:AM38" si="7">SUM(AE34:AL34)</f>
        <v>42.5</v>
      </c>
      <c r="AN34" s="115"/>
      <c r="AO34" s="111"/>
      <c r="AP34" s="144"/>
      <c r="AQ34" s="55"/>
      <c r="AR34" s="55"/>
      <c r="AS34" s="55"/>
      <c r="AT34" s="55"/>
      <c r="AU34" s="111"/>
      <c r="AV34" s="127"/>
    </row>
    <row r="35" spans="1:48" ht="15.6" x14ac:dyDescent="0.3">
      <c r="A35" s="128">
        <v>3</v>
      </c>
      <c r="B35" s="398" t="s">
        <v>183</v>
      </c>
      <c r="C35" s="43"/>
      <c r="D35" s="43"/>
      <c r="E35" s="43"/>
      <c r="F35" s="111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111"/>
      <c r="T35" s="114">
        <v>4</v>
      </c>
      <c r="U35" s="114">
        <v>4.5</v>
      </c>
      <c r="V35" s="114">
        <v>5.3</v>
      </c>
      <c r="W35" s="114">
        <v>5.6</v>
      </c>
      <c r="X35" s="114">
        <v>4.8</v>
      </c>
      <c r="Y35" s="114">
        <v>4.8</v>
      </c>
      <c r="Z35" s="114">
        <v>5.8</v>
      </c>
      <c r="AA35" s="114">
        <v>5.7</v>
      </c>
      <c r="AB35" s="33">
        <f t="shared" si="6"/>
        <v>40.5</v>
      </c>
      <c r="AC35" s="115"/>
      <c r="AD35" s="111"/>
      <c r="AE35" s="114">
        <v>3.5</v>
      </c>
      <c r="AF35" s="114">
        <v>5</v>
      </c>
      <c r="AG35" s="114">
        <v>5.5</v>
      </c>
      <c r="AH35" s="114">
        <v>5.5</v>
      </c>
      <c r="AI35" s="114">
        <v>4.8</v>
      </c>
      <c r="AJ35" s="114">
        <v>4.5</v>
      </c>
      <c r="AK35" s="114">
        <v>5.8</v>
      </c>
      <c r="AL35" s="114">
        <v>5</v>
      </c>
      <c r="AM35" s="33">
        <f t="shared" si="7"/>
        <v>39.6</v>
      </c>
      <c r="AN35" s="115"/>
      <c r="AO35" s="111"/>
      <c r="AP35" s="144"/>
      <c r="AQ35" s="55"/>
      <c r="AR35" s="55"/>
      <c r="AS35" s="55"/>
      <c r="AT35" s="55"/>
      <c r="AU35" s="111"/>
      <c r="AV35" s="127"/>
    </row>
    <row r="36" spans="1:48" ht="15.6" x14ac:dyDescent="0.3">
      <c r="A36" s="128">
        <v>4</v>
      </c>
      <c r="B36" s="398" t="s">
        <v>178</v>
      </c>
      <c r="C36" s="43"/>
      <c r="D36" s="43"/>
      <c r="E36" s="43"/>
      <c r="F36" s="111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111"/>
      <c r="T36" s="114">
        <v>5</v>
      </c>
      <c r="U36" s="114">
        <v>5.5</v>
      </c>
      <c r="V36" s="114">
        <v>5.3</v>
      </c>
      <c r="W36" s="114">
        <v>5.7</v>
      </c>
      <c r="X36" s="114">
        <v>5.3</v>
      </c>
      <c r="Y36" s="114">
        <v>5.5</v>
      </c>
      <c r="Z36" s="114">
        <v>5</v>
      </c>
      <c r="AA36" s="114">
        <v>5.7</v>
      </c>
      <c r="AB36" s="33">
        <f t="shared" si="6"/>
        <v>43</v>
      </c>
      <c r="AC36" s="115"/>
      <c r="AD36" s="111"/>
      <c r="AE36" s="114">
        <v>5</v>
      </c>
      <c r="AF36" s="114">
        <v>4.5</v>
      </c>
      <c r="AG36" s="114">
        <v>4</v>
      </c>
      <c r="AH36" s="114">
        <v>4</v>
      </c>
      <c r="AI36" s="114">
        <v>4</v>
      </c>
      <c r="AJ36" s="114">
        <v>3.5</v>
      </c>
      <c r="AK36" s="114">
        <v>4.5</v>
      </c>
      <c r="AL36" s="114">
        <v>4.5</v>
      </c>
      <c r="AM36" s="33">
        <f t="shared" si="7"/>
        <v>34</v>
      </c>
      <c r="AN36" s="115"/>
      <c r="AO36" s="111"/>
      <c r="AP36" s="144"/>
      <c r="AQ36" s="55"/>
      <c r="AR36" s="55"/>
      <c r="AS36" s="55"/>
      <c r="AT36" s="55"/>
      <c r="AU36" s="111"/>
      <c r="AV36" s="127"/>
    </row>
    <row r="37" spans="1:48" ht="15.6" x14ac:dyDescent="0.3">
      <c r="A37" s="128">
        <v>5</v>
      </c>
      <c r="B37" s="398" t="s">
        <v>177</v>
      </c>
      <c r="C37" s="43"/>
      <c r="D37" s="43"/>
      <c r="E37" s="43"/>
      <c r="F37" s="111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111"/>
      <c r="T37" s="114">
        <v>4.7</v>
      </c>
      <c r="U37" s="114">
        <v>5.2</v>
      </c>
      <c r="V37" s="114">
        <v>5.3</v>
      </c>
      <c r="W37" s="114">
        <v>5</v>
      </c>
      <c r="X37" s="114">
        <v>5.5</v>
      </c>
      <c r="Y37" s="114">
        <v>5.6</v>
      </c>
      <c r="Z37" s="114">
        <v>5.8</v>
      </c>
      <c r="AA37" s="114">
        <v>5.5</v>
      </c>
      <c r="AB37" s="33">
        <f t="shared" si="6"/>
        <v>42.599999999999994</v>
      </c>
      <c r="AC37" s="115"/>
      <c r="AD37" s="111"/>
      <c r="AE37" s="114">
        <v>4</v>
      </c>
      <c r="AF37" s="114">
        <v>4.5</v>
      </c>
      <c r="AG37" s="114">
        <v>4.8</v>
      </c>
      <c r="AH37" s="114">
        <v>4.5</v>
      </c>
      <c r="AI37" s="114">
        <v>5</v>
      </c>
      <c r="AJ37" s="114">
        <v>4.8</v>
      </c>
      <c r="AK37" s="114">
        <v>4.8</v>
      </c>
      <c r="AL37" s="114">
        <v>4</v>
      </c>
      <c r="AM37" s="33">
        <f t="shared" si="7"/>
        <v>36.4</v>
      </c>
      <c r="AN37" s="115"/>
      <c r="AO37" s="111"/>
      <c r="AP37" s="144"/>
      <c r="AQ37" s="55"/>
      <c r="AR37" s="55"/>
      <c r="AS37" s="55"/>
      <c r="AT37" s="55"/>
      <c r="AU37" s="111"/>
      <c r="AV37" s="127"/>
    </row>
    <row r="38" spans="1:48" ht="15.6" x14ac:dyDescent="0.3">
      <c r="A38" s="128">
        <v>6</v>
      </c>
      <c r="B38" s="398" t="s">
        <v>156</v>
      </c>
      <c r="C38" s="43"/>
      <c r="D38" s="43"/>
      <c r="E38" s="43"/>
      <c r="F38" s="111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111"/>
      <c r="T38" s="114">
        <v>4.2</v>
      </c>
      <c r="U38" s="114">
        <v>4.7</v>
      </c>
      <c r="V38" s="114">
        <v>5</v>
      </c>
      <c r="W38" s="114">
        <v>6</v>
      </c>
      <c r="X38" s="114">
        <v>4</v>
      </c>
      <c r="Y38" s="114">
        <v>4.5</v>
      </c>
      <c r="Z38" s="114">
        <v>4.5</v>
      </c>
      <c r="AA38" s="114">
        <v>4.7</v>
      </c>
      <c r="AB38" s="33">
        <f t="shared" si="6"/>
        <v>37.6</v>
      </c>
      <c r="AC38" s="115"/>
      <c r="AD38" s="111"/>
      <c r="AE38" s="114">
        <v>4.5</v>
      </c>
      <c r="AF38" s="114">
        <v>3.5</v>
      </c>
      <c r="AG38" s="114">
        <v>4</v>
      </c>
      <c r="AH38" s="114">
        <v>5.8</v>
      </c>
      <c r="AI38" s="114">
        <v>4</v>
      </c>
      <c r="AJ38" s="114">
        <v>5</v>
      </c>
      <c r="AK38" s="114">
        <v>4.8</v>
      </c>
      <c r="AL38" s="114">
        <v>5</v>
      </c>
      <c r="AM38" s="33">
        <f t="shared" si="7"/>
        <v>36.6</v>
      </c>
      <c r="AN38" s="115"/>
      <c r="AO38" s="111"/>
      <c r="AP38" s="144"/>
      <c r="AQ38" s="55"/>
      <c r="AR38" s="55"/>
      <c r="AS38" s="55"/>
      <c r="AT38" s="55"/>
      <c r="AU38" s="111"/>
      <c r="AV38" s="127"/>
    </row>
    <row r="39" spans="1:48" ht="14.4" x14ac:dyDescent="0.3">
      <c r="A39" s="130" t="s">
        <v>112</v>
      </c>
      <c r="B39" s="170"/>
      <c r="C39" s="450" t="s">
        <v>278</v>
      </c>
      <c r="D39" s="450" t="s">
        <v>184</v>
      </c>
      <c r="E39" s="450" t="s">
        <v>129</v>
      </c>
      <c r="F39" s="134"/>
      <c r="G39" s="211">
        <v>6.2</v>
      </c>
      <c r="H39" s="211">
        <v>6.2</v>
      </c>
      <c r="I39" s="211">
        <v>6</v>
      </c>
      <c r="J39" s="211">
        <v>5</v>
      </c>
      <c r="K39" s="212">
        <f>(G39+H39+I39+J39)/4</f>
        <v>5.85</v>
      </c>
      <c r="L39" s="211">
        <v>5.8</v>
      </c>
      <c r="M39" s="211"/>
      <c r="N39" s="212">
        <f>L39-M39</f>
        <v>5.8</v>
      </c>
      <c r="O39" s="211">
        <v>5.7</v>
      </c>
      <c r="P39" s="211">
        <v>0.2</v>
      </c>
      <c r="Q39" s="212">
        <f>O39-P39</f>
        <v>5.5</v>
      </c>
      <c r="R39" s="157">
        <f>((K39*0.4)+(N39*0.4)+(Q39*0.2))</f>
        <v>5.76</v>
      </c>
      <c r="S39" s="132"/>
      <c r="T39" s="137"/>
      <c r="U39" s="137"/>
      <c r="V39" s="137"/>
      <c r="W39" s="137"/>
      <c r="X39" s="137"/>
      <c r="Y39" s="137"/>
      <c r="Z39" s="604" t="s">
        <v>20</v>
      </c>
      <c r="AA39" s="604"/>
      <c r="AB39" s="133">
        <f>SUM(AB33:AB38)</f>
        <v>269.7</v>
      </c>
      <c r="AC39" s="133">
        <f>(AB39/6)/8</f>
        <v>5.6187499999999995</v>
      </c>
      <c r="AD39" s="134"/>
      <c r="AE39" s="137"/>
      <c r="AF39" s="137"/>
      <c r="AG39" s="137"/>
      <c r="AH39" s="137"/>
      <c r="AI39" s="137"/>
      <c r="AJ39" s="137"/>
      <c r="AK39" s="604" t="s">
        <v>20</v>
      </c>
      <c r="AL39" s="604"/>
      <c r="AM39" s="133">
        <f>SUM(AM33:AM38)</f>
        <v>237.4</v>
      </c>
      <c r="AN39" s="133">
        <f>(AM39/6)/8</f>
        <v>4.9458333333333337</v>
      </c>
      <c r="AO39" s="134"/>
      <c r="AP39" s="143">
        <f>R39</f>
        <v>5.76</v>
      </c>
      <c r="AQ39" s="140">
        <f>AC39</f>
        <v>5.6187499999999995</v>
      </c>
      <c r="AR39" s="140">
        <f>AN39</f>
        <v>4.9458333333333337</v>
      </c>
      <c r="AS39" s="332"/>
      <c r="AT39" s="334">
        <f>SUM((AP39*0.25)+(AQ39*0.375)+(AR39*0.375))</f>
        <v>5.4017187500000006</v>
      </c>
      <c r="AU39" s="138"/>
      <c r="AV39" s="135">
        <v>4</v>
      </c>
    </row>
    <row r="40" spans="1:48" ht="15.6" x14ac:dyDescent="0.3">
      <c r="A40" s="128">
        <v>1</v>
      </c>
      <c r="B40" s="398" t="s">
        <v>150</v>
      </c>
      <c r="C40" s="43"/>
      <c r="D40" s="43"/>
      <c r="E40" s="43"/>
      <c r="F40" s="111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111"/>
      <c r="T40" s="114">
        <v>7</v>
      </c>
      <c r="U40" s="114">
        <v>6.3</v>
      </c>
      <c r="V40" s="114">
        <v>6</v>
      </c>
      <c r="W40" s="114">
        <v>7.2</v>
      </c>
      <c r="X40" s="114">
        <v>6.8</v>
      </c>
      <c r="Y40" s="125">
        <v>6.9</v>
      </c>
      <c r="Z40" s="114">
        <v>6.8</v>
      </c>
      <c r="AA40" s="114">
        <v>7</v>
      </c>
      <c r="AB40" s="33">
        <f t="shared" ref="AB40:AB45" si="8">SUM(T40:AA40)</f>
        <v>53.999999999999993</v>
      </c>
      <c r="AC40" s="115"/>
      <c r="AD40" s="111"/>
      <c r="AE40" s="114">
        <v>7</v>
      </c>
      <c r="AF40" s="114">
        <v>6.5</v>
      </c>
      <c r="AG40" s="114">
        <v>6.7</v>
      </c>
      <c r="AH40" s="114">
        <v>7</v>
      </c>
      <c r="AI40" s="114">
        <v>6.5</v>
      </c>
      <c r="AJ40" s="114">
        <v>6</v>
      </c>
      <c r="AK40" s="114">
        <v>6.5</v>
      </c>
      <c r="AL40" s="114">
        <v>4.5</v>
      </c>
      <c r="AM40" s="33">
        <f>SUM(AE40:AL40)</f>
        <v>50.7</v>
      </c>
      <c r="AN40" s="115"/>
      <c r="AO40" s="111"/>
      <c r="AP40" s="144"/>
      <c r="AQ40" s="55"/>
      <c r="AR40" s="55"/>
      <c r="AS40" s="55"/>
      <c r="AT40" s="55"/>
      <c r="AU40" s="118"/>
      <c r="AV40" s="127"/>
    </row>
    <row r="41" spans="1:48" ht="15.6" x14ac:dyDescent="0.3">
      <c r="A41" s="128">
        <v>2</v>
      </c>
      <c r="B41" s="398" t="s">
        <v>144</v>
      </c>
      <c r="C41" s="43"/>
      <c r="D41" s="43"/>
      <c r="E41" s="43"/>
      <c r="F41" s="111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111"/>
      <c r="T41" s="114">
        <v>6</v>
      </c>
      <c r="U41" s="114">
        <v>6.5</v>
      </c>
      <c r="V41" s="114">
        <v>6.5</v>
      </c>
      <c r="W41" s="114">
        <v>6.7</v>
      </c>
      <c r="X41" s="114">
        <v>6.5</v>
      </c>
      <c r="Y41" s="114">
        <v>6.5</v>
      </c>
      <c r="Z41" s="114">
        <v>6.6</v>
      </c>
      <c r="AA41" s="114">
        <v>6.5</v>
      </c>
      <c r="AB41" s="33">
        <f t="shared" si="8"/>
        <v>51.800000000000004</v>
      </c>
      <c r="AC41" s="115"/>
      <c r="AD41" s="111"/>
      <c r="AE41" s="114">
        <v>5</v>
      </c>
      <c r="AF41" s="114">
        <v>4</v>
      </c>
      <c r="AG41" s="114">
        <v>5.5</v>
      </c>
      <c r="AH41" s="114">
        <v>5.5</v>
      </c>
      <c r="AI41" s="114">
        <v>4.5</v>
      </c>
      <c r="AJ41" s="114">
        <v>4.5</v>
      </c>
      <c r="AK41" s="114">
        <v>5.5</v>
      </c>
      <c r="AL41" s="114">
        <v>5.2</v>
      </c>
      <c r="AM41" s="33">
        <f t="shared" ref="AM41:AM45" si="9">SUM(AE41:AL41)</f>
        <v>39.700000000000003</v>
      </c>
      <c r="AN41" s="115"/>
      <c r="AO41" s="111"/>
      <c r="AP41" s="144"/>
      <c r="AQ41" s="55"/>
      <c r="AR41" s="55"/>
      <c r="AS41" s="55"/>
      <c r="AT41" s="55"/>
      <c r="AU41" s="111"/>
      <c r="AV41" s="127"/>
    </row>
    <row r="42" spans="1:48" ht="15.6" x14ac:dyDescent="0.3">
      <c r="A42" s="128">
        <v>3</v>
      </c>
      <c r="B42" s="398" t="s">
        <v>186</v>
      </c>
      <c r="C42" s="43"/>
      <c r="D42" s="43"/>
      <c r="E42" s="43"/>
      <c r="F42" s="111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111"/>
      <c r="T42" s="114">
        <v>6</v>
      </c>
      <c r="U42" s="114">
        <v>5.5</v>
      </c>
      <c r="V42" s="114">
        <v>5.5</v>
      </c>
      <c r="W42" s="114">
        <v>6.5</v>
      </c>
      <c r="X42" s="114">
        <v>6</v>
      </c>
      <c r="Y42" s="114">
        <v>5.8</v>
      </c>
      <c r="Z42" s="114">
        <v>5.8</v>
      </c>
      <c r="AA42" s="114">
        <v>5.8</v>
      </c>
      <c r="AB42" s="33">
        <f t="shared" si="8"/>
        <v>46.899999999999991</v>
      </c>
      <c r="AC42" s="115"/>
      <c r="AD42" s="111"/>
      <c r="AE42" s="114">
        <v>5.5</v>
      </c>
      <c r="AF42" s="114">
        <v>5.5</v>
      </c>
      <c r="AG42" s="114">
        <v>4.5</v>
      </c>
      <c r="AH42" s="114">
        <v>5.5</v>
      </c>
      <c r="AI42" s="114">
        <v>5</v>
      </c>
      <c r="AJ42" s="114">
        <v>5</v>
      </c>
      <c r="AK42" s="114">
        <v>6</v>
      </c>
      <c r="AL42" s="114">
        <v>5.8</v>
      </c>
      <c r="AM42" s="33">
        <f t="shared" si="9"/>
        <v>42.8</v>
      </c>
      <c r="AN42" s="115"/>
      <c r="AO42" s="111"/>
      <c r="AP42" s="144"/>
      <c r="AQ42" s="55"/>
      <c r="AR42" s="55"/>
      <c r="AS42" s="55"/>
      <c r="AT42" s="55"/>
      <c r="AU42" s="111"/>
      <c r="AV42" s="127"/>
    </row>
    <row r="43" spans="1:48" ht="15.6" x14ac:dyDescent="0.3">
      <c r="A43" s="128">
        <v>4</v>
      </c>
      <c r="B43" s="398" t="s">
        <v>151</v>
      </c>
      <c r="C43" s="43"/>
      <c r="D43" s="43"/>
      <c r="E43" s="43"/>
      <c r="F43" s="111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111"/>
      <c r="T43" s="114">
        <v>5</v>
      </c>
      <c r="U43" s="114">
        <v>4.8</v>
      </c>
      <c r="V43" s="114">
        <v>5.2</v>
      </c>
      <c r="W43" s="114">
        <v>6</v>
      </c>
      <c r="X43" s="114">
        <v>4.3</v>
      </c>
      <c r="Y43" s="114">
        <v>5.2</v>
      </c>
      <c r="Z43" s="114">
        <v>5.8</v>
      </c>
      <c r="AA43" s="114">
        <v>5.7</v>
      </c>
      <c r="AB43" s="33">
        <f t="shared" si="8"/>
        <v>42</v>
      </c>
      <c r="AC43" s="115"/>
      <c r="AD43" s="111"/>
      <c r="AE43" s="114">
        <v>5</v>
      </c>
      <c r="AF43" s="114">
        <v>4.5</v>
      </c>
      <c r="AG43" s="114">
        <v>5.2</v>
      </c>
      <c r="AH43" s="114">
        <v>5</v>
      </c>
      <c r="AI43" s="114">
        <v>4.5</v>
      </c>
      <c r="AJ43" s="114">
        <v>5.5</v>
      </c>
      <c r="AK43" s="114">
        <v>5.5</v>
      </c>
      <c r="AL43" s="114">
        <v>5.2</v>
      </c>
      <c r="AM43" s="33">
        <f t="shared" si="9"/>
        <v>40.400000000000006</v>
      </c>
      <c r="AN43" s="115"/>
      <c r="AO43" s="111"/>
      <c r="AP43" s="144"/>
      <c r="AQ43" s="55"/>
      <c r="AR43" s="55"/>
      <c r="AS43" s="55"/>
      <c r="AT43" s="55"/>
      <c r="AU43" s="111"/>
      <c r="AV43" s="127"/>
    </row>
    <row r="44" spans="1:48" ht="15.6" x14ac:dyDescent="0.3">
      <c r="A44" s="128">
        <v>5</v>
      </c>
      <c r="B44" s="398" t="s">
        <v>170</v>
      </c>
      <c r="C44" s="43"/>
      <c r="D44" s="43"/>
      <c r="E44" s="43"/>
      <c r="F44" s="111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111"/>
      <c r="T44" s="114">
        <v>5.3</v>
      </c>
      <c r="U44" s="114">
        <v>5</v>
      </c>
      <c r="V44" s="114">
        <v>4.2</v>
      </c>
      <c r="W44" s="114">
        <v>4.8</v>
      </c>
      <c r="X44" s="114">
        <v>5.4</v>
      </c>
      <c r="Y44" s="114">
        <v>5.5</v>
      </c>
      <c r="Z44" s="114">
        <v>5.3</v>
      </c>
      <c r="AA44" s="114">
        <v>5</v>
      </c>
      <c r="AB44" s="33">
        <f t="shared" si="8"/>
        <v>40.5</v>
      </c>
      <c r="AC44" s="115"/>
      <c r="AD44" s="111"/>
      <c r="AE44" s="114">
        <v>4</v>
      </c>
      <c r="AF44" s="114">
        <v>4.5</v>
      </c>
      <c r="AG44" s="114">
        <v>4</v>
      </c>
      <c r="AH44" s="114">
        <v>5</v>
      </c>
      <c r="AI44" s="114">
        <v>4</v>
      </c>
      <c r="AJ44" s="114">
        <v>4</v>
      </c>
      <c r="AK44" s="114">
        <v>4.5</v>
      </c>
      <c r="AL44" s="114">
        <v>4.5</v>
      </c>
      <c r="AM44" s="33">
        <f t="shared" si="9"/>
        <v>34.5</v>
      </c>
      <c r="AN44" s="115"/>
      <c r="AO44" s="111"/>
      <c r="AP44" s="144"/>
      <c r="AQ44" s="55"/>
      <c r="AR44" s="55"/>
      <c r="AS44" s="55"/>
      <c r="AT44" s="55"/>
      <c r="AU44" s="111"/>
      <c r="AV44" s="127"/>
    </row>
    <row r="45" spans="1:48" ht="15.6" x14ac:dyDescent="0.3">
      <c r="A45" s="128">
        <v>6</v>
      </c>
      <c r="B45" s="398" t="s">
        <v>160</v>
      </c>
      <c r="C45" s="43"/>
      <c r="D45" s="43"/>
      <c r="E45" s="43"/>
      <c r="F45" s="111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111"/>
      <c r="T45" s="114">
        <v>4.8</v>
      </c>
      <c r="U45" s="114">
        <v>4.5</v>
      </c>
      <c r="V45" s="114">
        <v>5</v>
      </c>
      <c r="W45" s="114">
        <v>5.3</v>
      </c>
      <c r="X45" s="114">
        <v>5</v>
      </c>
      <c r="Y45" s="114">
        <v>4.8</v>
      </c>
      <c r="Z45" s="114">
        <v>5</v>
      </c>
      <c r="AA45" s="114">
        <v>5</v>
      </c>
      <c r="AB45" s="33">
        <f t="shared" si="8"/>
        <v>39.400000000000006</v>
      </c>
      <c r="AC45" s="115"/>
      <c r="AD45" s="111"/>
      <c r="AE45" s="114">
        <v>4.5</v>
      </c>
      <c r="AF45" s="114">
        <v>4</v>
      </c>
      <c r="AG45" s="114">
        <v>4.5</v>
      </c>
      <c r="AH45" s="114">
        <v>5</v>
      </c>
      <c r="AI45" s="114">
        <v>4</v>
      </c>
      <c r="AJ45" s="114">
        <v>4</v>
      </c>
      <c r="AK45" s="114">
        <v>5</v>
      </c>
      <c r="AL45" s="114">
        <v>4.5</v>
      </c>
      <c r="AM45" s="33">
        <f t="shared" si="9"/>
        <v>35.5</v>
      </c>
      <c r="AN45" s="115"/>
      <c r="AO45" s="111"/>
      <c r="AP45" s="144"/>
      <c r="AQ45" s="55"/>
      <c r="AR45" s="55"/>
      <c r="AS45" s="55"/>
      <c r="AT45" s="55"/>
      <c r="AU45" s="111"/>
      <c r="AV45" s="127"/>
    </row>
    <row r="46" spans="1:48" ht="14.4" x14ac:dyDescent="0.3">
      <c r="A46" s="130" t="s">
        <v>112</v>
      </c>
      <c r="B46" s="170"/>
      <c r="C46" s="450" t="s">
        <v>275</v>
      </c>
      <c r="D46" s="450" t="s">
        <v>276</v>
      </c>
      <c r="E46" s="450" t="s">
        <v>140</v>
      </c>
      <c r="F46" s="134"/>
      <c r="G46" s="211">
        <v>5</v>
      </c>
      <c r="H46" s="211">
        <v>5.2</v>
      </c>
      <c r="I46" s="211">
        <v>4</v>
      </c>
      <c r="J46" s="211">
        <v>4.8</v>
      </c>
      <c r="K46" s="212">
        <f>(G46+H46+I46+J46)/4</f>
        <v>4.75</v>
      </c>
      <c r="L46" s="211">
        <v>4.8</v>
      </c>
      <c r="M46" s="211"/>
      <c r="N46" s="212">
        <f>L46-M46</f>
        <v>4.8</v>
      </c>
      <c r="O46" s="211">
        <v>4.8</v>
      </c>
      <c r="P46" s="211">
        <v>0.2</v>
      </c>
      <c r="Q46" s="212">
        <f>O46-P46</f>
        <v>4.5999999999999996</v>
      </c>
      <c r="R46" s="157">
        <f>((K46*0.4)+(N46*0.4)+(Q46*0.2))</f>
        <v>4.74</v>
      </c>
      <c r="S46" s="132"/>
      <c r="T46" s="137"/>
      <c r="U46" s="137"/>
      <c r="V46" s="137"/>
      <c r="W46" s="137"/>
      <c r="X46" s="137"/>
      <c r="Y46" s="137"/>
      <c r="Z46" s="604" t="s">
        <v>20</v>
      </c>
      <c r="AA46" s="604"/>
      <c r="AB46" s="133">
        <f>SUM(AB40:AB45)</f>
        <v>274.60000000000002</v>
      </c>
      <c r="AC46" s="133">
        <f>(AB46/6)/8</f>
        <v>5.7208333333333341</v>
      </c>
      <c r="AD46" s="134"/>
      <c r="AE46" s="137"/>
      <c r="AF46" s="137"/>
      <c r="AG46" s="137"/>
      <c r="AH46" s="137"/>
      <c r="AI46" s="137"/>
      <c r="AJ46" s="137"/>
      <c r="AK46" s="604" t="s">
        <v>20</v>
      </c>
      <c r="AL46" s="604"/>
      <c r="AM46" s="133">
        <f>SUM(AM40:AM45)</f>
        <v>243.6</v>
      </c>
      <c r="AN46" s="133">
        <f>(AM46/6)/8</f>
        <v>5.0750000000000002</v>
      </c>
      <c r="AO46" s="134"/>
      <c r="AP46" s="143">
        <f>R46</f>
        <v>4.74</v>
      </c>
      <c r="AQ46" s="140">
        <f>AC46</f>
        <v>5.7208333333333341</v>
      </c>
      <c r="AR46" s="140">
        <f>AN46</f>
        <v>5.0750000000000002</v>
      </c>
      <c r="AS46" s="332"/>
      <c r="AT46" s="334">
        <f>SUM((AP46*0.25)+(AQ46*0.375)+(AR46*0.375))</f>
        <v>5.2334375000000009</v>
      </c>
      <c r="AU46" s="138"/>
      <c r="AV46" s="135">
        <v>5</v>
      </c>
    </row>
    <row r="47" spans="1:48" ht="15.6" x14ac:dyDescent="0.3">
      <c r="A47" s="128">
        <v>1</v>
      </c>
      <c r="B47" s="398" t="s">
        <v>122</v>
      </c>
      <c r="C47" s="43"/>
      <c r="D47" s="43"/>
      <c r="E47" s="43"/>
      <c r="F47" s="111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111"/>
      <c r="T47" s="114">
        <v>5.6</v>
      </c>
      <c r="U47" s="114">
        <v>5.5</v>
      </c>
      <c r="V47" s="114">
        <v>5.8</v>
      </c>
      <c r="W47" s="114">
        <v>5.8</v>
      </c>
      <c r="X47" s="114">
        <v>5</v>
      </c>
      <c r="Y47" s="125">
        <v>6</v>
      </c>
      <c r="Z47" s="114">
        <v>6</v>
      </c>
      <c r="AA47" s="114">
        <v>6.2</v>
      </c>
      <c r="AB47" s="33">
        <f t="shared" ref="AB47:AB52" si="10">SUM(T47:AA47)</f>
        <v>45.900000000000006</v>
      </c>
      <c r="AC47" s="115"/>
      <c r="AD47" s="111"/>
      <c r="AE47" s="114">
        <v>5</v>
      </c>
      <c r="AF47" s="114">
        <v>4.5</v>
      </c>
      <c r="AG47" s="114">
        <v>5</v>
      </c>
      <c r="AH47" s="114">
        <v>4.8</v>
      </c>
      <c r="AI47" s="114">
        <v>4.5</v>
      </c>
      <c r="AJ47" s="114">
        <v>4.5</v>
      </c>
      <c r="AK47" s="114">
        <v>4.5</v>
      </c>
      <c r="AL47" s="114">
        <v>4.8</v>
      </c>
      <c r="AM47" s="33">
        <f>SUM(AE47:AL47)</f>
        <v>37.599999999999994</v>
      </c>
      <c r="AN47" s="115"/>
      <c r="AO47" s="111"/>
      <c r="AP47" s="144"/>
      <c r="AQ47" s="55"/>
      <c r="AR47" s="55"/>
      <c r="AS47" s="55"/>
      <c r="AT47" s="55"/>
      <c r="AU47" s="118"/>
      <c r="AV47" s="127"/>
    </row>
    <row r="48" spans="1:48" ht="15.6" x14ac:dyDescent="0.3">
      <c r="A48" s="128">
        <v>2</v>
      </c>
      <c r="B48" s="398" t="s">
        <v>174</v>
      </c>
      <c r="C48" s="43"/>
      <c r="D48" s="43"/>
      <c r="E48" s="43"/>
      <c r="F48" s="111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111"/>
      <c r="T48" s="114">
        <v>5.8</v>
      </c>
      <c r="U48" s="114">
        <v>6.1</v>
      </c>
      <c r="V48" s="114">
        <v>5.8</v>
      </c>
      <c r="W48" s="114">
        <v>6.4</v>
      </c>
      <c r="X48" s="114">
        <v>5.9</v>
      </c>
      <c r="Y48" s="114">
        <v>6</v>
      </c>
      <c r="Z48" s="114">
        <v>6</v>
      </c>
      <c r="AA48" s="114">
        <v>5.8</v>
      </c>
      <c r="AB48" s="33">
        <f t="shared" si="10"/>
        <v>47.8</v>
      </c>
      <c r="AC48" s="115"/>
      <c r="AD48" s="111"/>
      <c r="AE48" s="114">
        <v>5.5</v>
      </c>
      <c r="AF48" s="114">
        <v>4.5</v>
      </c>
      <c r="AG48" s="114">
        <v>5</v>
      </c>
      <c r="AH48" s="114">
        <v>5.8</v>
      </c>
      <c r="AI48" s="114">
        <v>4.5</v>
      </c>
      <c r="AJ48" s="114">
        <v>4.5</v>
      </c>
      <c r="AK48" s="114">
        <v>6.5</v>
      </c>
      <c r="AL48" s="114">
        <v>5</v>
      </c>
      <c r="AM48" s="33">
        <f t="shared" ref="AM48:AM52" si="11">SUM(AE48:AL48)</f>
        <v>41.3</v>
      </c>
      <c r="AN48" s="115"/>
      <c r="AO48" s="111"/>
      <c r="AP48" s="144"/>
      <c r="AQ48" s="55"/>
      <c r="AR48" s="55"/>
      <c r="AS48" s="55"/>
      <c r="AT48" s="55"/>
      <c r="AU48" s="111"/>
      <c r="AV48" s="127"/>
    </row>
    <row r="49" spans="1:48" ht="15.6" x14ac:dyDescent="0.3">
      <c r="A49" s="128">
        <v>3</v>
      </c>
      <c r="B49" s="398" t="s">
        <v>294</v>
      </c>
      <c r="C49" s="43"/>
      <c r="D49" s="43"/>
      <c r="E49" s="43"/>
      <c r="F49" s="111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111"/>
      <c r="T49" s="114">
        <v>5.6</v>
      </c>
      <c r="U49" s="114">
        <v>6.5</v>
      </c>
      <c r="V49" s="114">
        <v>4.5</v>
      </c>
      <c r="W49" s="114">
        <v>5.4</v>
      </c>
      <c r="X49" s="114">
        <v>5.5</v>
      </c>
      <c r="Y49" s="114">
        <v>5</v>
      </c>
      <c r="Z49" s="114">
        <v>6.5</v>
      </c>
      <c r="AA49" s="114">
        <v>6</v>
      </c>
      <c r="AB49" s="33">
        <f t="shared" si="10"/>
        <v>45</v>
      </c>
      <c r="AC49" s="115"/>
      <c r="AD49" s="111"/>
      <c r="AE49" s="114">
        <v>4.8</v>
      </c>
      <c r="AF49" s="114">
        <v>5</v>
      </c>
      <c r="AG49" s="114">
        <v>5</v>
      </c>
      <c r="AH49" s="114">
        <v>5</v>
      </c>
      <c r="AI49" s="114">
        <v>4.5</v>
      </c>
      <c r="AJ49" s="114">
        <v>4.5</v>
      </c>
      <c r="AK49" s="114">
        <v>5.5</v>
      </c>
      <c r="AL49" s="114">
        <v>5.5</v>
      </c>
      <c r="AM49" s="33">
        <f t="shared" si="11"/>
        <v>39.799999999999997</v>
      </c>
      <c r="AN49" s="115"/>
      <c r="AO49" s="111"/>
      <c r="AP49" s="144"/>
      <c r="AQ49" s="55"/>
      <c r="AR49" s="55"/>
      <c r="AS49" s="55"/>
      <c r="AT49" s="55"/>
      <c r="AU49" s="111"/>
      <c r="AV49" s="127"/>
    </row>
    <row r="50" spans="1:48" ht="15.6" x14ac:dyDescent="0.3">
      <c r="A50" s="128">
        <v>4</v>
      </c>
      <c r="B50" s="398" t="s">
        <v>295</v>
      </c>
      <c r="C50" s="43"/>
      <c r="D50" s="43"/>
      <c r="E50" s="43"/>
      <c r="F50" s="111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111"/>
      <c r="T50" s="114">
        <v>5</v>
      </c>
      <c r="U50" s="114">
        <v>4.2</v>
      </c>
      <c r="V50" s="114">
        <v>5.2</v>
      </c>
      <c r="W50" s="114">
        <v>4.8</v>
      </c>
      <c r="X50" s="114">
        <v>5</v>
      </c>
      <c r="Y50" s="114">
        <v>6</v>
      </c>
      <c r="Z50" s="114">
        <v>6</v>
      </c>
      <c r="AA50" s="114">
        <v>5.5</v>
      </c>
      <c r="AB50" s="33">
        <f t="shared" si="10"/>
        <v>41.7</v>
      </c>
      <c r="AC50" s="115"/>
      <c r="AD50" s="111"/>
      <c r="AE50" s="114">
        <v>4</v>
      </c>
      <c r="AF50" s="114">
        <v>4</v>
      </c>
      <c r="AG50" s="114">
        <v>3.8</v>
      </c>
      <c r="AH50" s="114">
        <v>4</v>
      </c>
      <c r="AI50" s="114">
        <v>4</v>
      </c>
      <c r="AJ50" s="114">
        <v>4</v>
      </c>
      <c r="AK50" s="114">
        <v>4.5</v>
      </c>
      <c r="AL50" s="114">
        <v>4</v>
      </c>
      <c r="AM50" s="33">
        <f t="shared" si="11"/>
        <v>32.299999999999997</v>
      </c>
      <c r="AN50" s="115"/>
      <c r="AO50" s="111"/>
      <c r="AP50" s="144"/>
      <c r="AQ50" s="55"/>
      <c r="AR50" s="55"/>
      <c r="AS50" s="55"/>
      <c r="AT50" s="55"/>
      <c r="AU50" s="111"/>
      <c r="AV50" s="127"/>
    </row>
    <row r="51" spans="1:48" ht="15.6" x14ac:dyDescent="0.3">
      <c r="A51" s="128">
        <v>5</v>
      </c>
      <c r="B51" s="398" t="s">
        <v>175</v>
      </c>
      <c r="C51" s="43"/>
      <c r="D51" s="43"/>
      <c r="E51" s="43"/>
      <c r="F51" s="111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111"/>
      <c r="T51" s="114">
        <v>5.5</v>
      </c>
      <c r="U51" s="114">
        <v>5.3</v>
      </c>
      <c r="V51" s="114">
        <v>5.6</v>
      </c>
      <c r="W51" s="114">
        <v>6</v>
      </c>
      <c r="X51" s="114">
        <v>5.8</v>
      </c>
      <c r="Y51" s="114">
        <v>6.1</v>
      </c>
      <c r="Z51" s="114">
        <v>6.3</v>
      </c>
      <c r="AA51" s="114">
        <v>5.9</v>
      </c>
      <c r="AB51" s="33">
        <f t="shared" si="10"/>
        <v>46.499999999999993</v>
      </c>
      <c r="AC51" s="115"/>
      <c r="AD51" s="111"/>
      <c r="AE51" s="114">
        <v>5</v>
      </c>
      <c r="AF51" s="114">
        <v>6</v>
      </c>
      <c r="AG51" s="114">
        <v>6.5</v>
      </c>
      <c r="AH51" s="114">
        <v>5.5</v>
      </c>
      <c r="AI51" s="114">
        <v>5.5</v>
      </c>
      <c r="AJ51" s="114">
        <v>5.5</v>
      </c>
      <c r="AK51" s="114">
        <v>6</v>
      </c>
      <c r="AL51" s="114">
        <v>5</v>
      </c>
      <c r="AM51" s="33">
        <f t="shared" si="11"/>
        <v>45</v>
      </c>
      <c r="AN51" s="115"/>
      <c r="AO51" s="111"/>
      <c r="AP51" s="144"/>
      <c r="AQ51" s="55"/>
      <c r="AR51" s="55"/>
      <c r="AS51" s="55"/>
      <c r="AT51" s="55"/>
      <c r="AU51" s="111"/>
      <c r="AV51" s="127"/>
    </row>
    <row r="52" spans="1:48" ht="15.6" x14ac:dyDescent="0.3">
      <c r="A52" s="128">
        <v>6</v>
      </c>
      <c r="B52" s="398" t="s">
        <v>195</v>
      </c>
      <c r="C52" s="43"/>
      <c r="D52" s="43"/>
      <c r="E52" s="43"/>
      <c r="F52" s="111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111"/>
      <c r="T52" s="114">
        <v>6.3</v>
      </c>
      <c r="U52" s="114">
        <v>6</v>
      </c>
      <c r="V52" s="114">
        <v>5.9</v>
      </c>
      <c r="W52" s="114">
        <v>5.0999999999999996</v>
      </c>
      <c r="X52" s="114">
        <v>5</v>
      </c>
      <c r="Y52" s="114">
        <v>6</v>
      </c>
      <c r="Z52" s="114">
        <v>5.8</v>
      </c>
      <c r="AA52" s="114">
        <v>7.2</v>
      </c>
      <c r="AB52" s="33">
        <f t="shared" si="10"/>
        <v>47.300000000000004</v>
      </c>
      <c r="AC52" s="115"/>
      <c r="AD52" s="111"/>
      <c r="AE52" s="114">
        <v>4.5</v>
      </c>
      <c r="AF52" s="114">
        <v>5</v>
      </c>
      <c r="AG52" s="114">
        <v>4</v>
      </c>
      <c r="AH52" s="114">
        <v>5</v>
      </c>
      <c r="AI52" s="114">
        <v>4</v>
      </c>
      <c r="AJ52" s="114">
        <v>5</v>
      </c>
      <c r="AK52" s="114">
        <v>5</v>
      </c>
      <c r="AL52" s="114">
        <v>5.8</v>
      </c>
      <c r="AM52" s="33">
        <f t="shared" si="11"/>
        <v>38.299999999999997</v>
      </c>
      <c r="AN52" s="115"/>
      <c r="AO52" s="111"/>
      <c r="AP52" s="144"/>
      <c r="AQ52" s="55"/>
      <c r="AR52" s="55"/>
      <c r="AS52" s="55"/>
      <c r="AT52" s="55"/>
      <c r="AU52" s="111"/>
      <c r="AV52" s="127"/>
    </row>
    <row r="53" spans="1:48" ht="14.4" x14ac:dyDescent="0.3">
      <c r="A53" s="130"/>
      <c r="B53" s="170"/>
      <c r="C53" s="450" t="s">
        <v>263</v>
      </c>
      <c r="D53" s="450" t="s">
        <v>264</v>
      </c>
      <c r="E53" s="450" t="s">
        <v>200</v>
      </c>
      <c r="F53" s="134"/>
      <c r="G53" s="211">
        <v>5.3</v>
      </c>
      <c r="H53" s="211">
        <v>5</v>
      </c>
      <c r="I53" s="211">
        <v>5</v>
      </c>
      <c r="J53" s="211">
        <v>5</v>
      </c>
      <c r="K53" s="212">
        <f>(G53+H53+I53+J53)/4</f>
        <v>5.0750000000000002</v>
      </c>
      <c r="L53" s="211">
        <v>5</v>
      </c>
      <c r="M53" s="211"/>
      <c r="N53" s="212">
        <f>L53-M53</f>
        <v>5</v>
      </c>
      <c r="O53" s="211">
        <v>5</v>
      </c>
      <c r="P53" s="211"/>
      <c r="Q53" s="212">
        <f>O53-P53</f>
        <v>5</v>
      </c>
      <c r="R53" s="157">
        <f>((K53*0.4)+(N53*0.4)+(Q53*0.2))</f>
        <v>5.03</v>
      </c>
      <c r="S53" s="132"/>
      <c r="T53" s="137"/>
      <c r="U53" s="137"/>
      <c r="V53" s="137"/>
      <c r="W53" s="137"/>
      <c r="X53" s="137"/>
      <c r="Y53" s="137"/>
      <c r="Z53" s="604" t="s">
        <v>20</v>
      </c>
      <c r="AA53" s="604"/>
      <c r="AB53" s="133">
        <f>SUM(AB47:AB52)</f>
        <v>274.2</v>
      </c>
      <c r="AC53" s="133">
        <f>(AB53/6)/8</f>
        <v>5.7124999999999995</v>
      </c>
      <c r="AD53" s="134"/>
      <c r="AE53" s="137"/>
      <c r="AF53" s="137"/>
      <c r="AG53" s="137"/>
      <c r="AH53" s="137"/>
      <c r="AI53" s="137"/>
      <c r="AJ53" s="137"/>
      <c r="AK53" s="604" t="s">
        <v>20</v>
      </c>
      <c r="AL53" s="604"/>
      <c r="AM53" s="133">
        <f>SUM(AM47:AM52)</f>
        <v>234.3</v>
      </c>
      <c r="AN53" s="133">
        <f>(AM53/6)/8</f>
        <v>4.8812500000000005</v>
      </c>
      <c r="AO53" s="134"/>
      <c r="AP53" s="143">
        <f>R53</f>
        <v>5.03</v>
      </c>
      <c r="AQ53" s="140">
        <f>AC53</f>
        <v>5.7124999999999995</v>
      </c>
      <c r="AR53" s="140">
        <f>AN53</f>
        <v>4.8812500000000005</v>
      </c>
      <c r="AS53" s="332"/>
      <c r="AT53" s="334">
        <f>SUM((AP53*0.25)+(AQ53*0.375)+(AR53*0.375))</f>
        <v>5.2301562500000003</v>
      </c>
      <c r="AU53" s="138"/>
      <c r="AV53" s="135">
        <v>6</v>
      </c>
    </row>
  </sheetData>
  <mergeCells count="13">
    <mergeCell ref="Z18:AA18"/>
    <mergeCell ref="AK18:AL18"/>
    <mergeCell ref="A3:B3"/>
    <mergeCell ref="Z53:AA53"/>
    <mergeCell ref="AK53:AL53"/>
    <mergeCell ref="Z46:AA46"/>
    <mergeCell ref="AK46:AL46"/>
    <mergeCell ref="Z25:AA25"/>
    <mergeCell ref="AK25:AL25"/>
    <mergeCell ref="Z39:AA39"/>
    <mergeCell ref="AK39:AL39"/>
    <mergeCell ref="Z32:AA32"/>
    <mergeCell ref="AK32:AL32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EACD-6CBA-49C6-87A5-A4FD89EDC77D}">
  <dimension ref="A1:S36"/>
  <sheetViews>
    <sheetView topLeftCell="A26" workbookViewId="0">
      <selection activeCell="F44" sqref="F44"/>
    </sheetView>
  </sheetViews>
  <sheetFormatPr defaultRowHeight="13.2" x14ac:dyDescent="0.25"/>
  <cols>
    <col min="3" max="3" width="12.5546875" customWidth="1"/>
  </cols>
  <sheetData>
    <row r="1" spans="1:5" ht="28.8" x14ac:dyDescent="0.25">
      <c r="A1" s="553" t="s">
        <v>348</v>
      </c>
    </row>
    <row r="2" spans="1:5" ht="18.600000000000001" x14ac:dyDescent="0.25">
      <c r="A2" s="554" t="s">
        <v>349</v>
      </c>
    </row>
    <row r="3" spans="1:5" x14ac:dyDescent="0.25">
      <c r="A3" s="555"/>
    </row>
    <row r="4" spans="1:5" ht="18.600000000000001" x14ac:dyDescent="0.3">
      <c r="A4" s="556" t="s">
        <v>363</v>
      </c>
      <c r="D4" s="588" t="s">
        <v>156</v>
      </c>
      <c r="E4" s="264"/>
    </row>
    <row r="5" spans="1:5" ht="18.600000000000001" x14ac:dyDescent="0.3">
      <c r="A5" s="556" t="s">
        <v>364</v>
      </c>
      <c r="D5" s="591" t="s">
        <v>166</v>
      </c>
    </row>
    <row r="6" spans="1:5" ht="18.600000000000001" x14ac:dyDescent="0.3">
      <c r="A6" s="554" t="s">
        <v>365</v>
      </c>
      <c r="D6" s="588" t="s">
        <v>372</v>
      </c>
    </row>
    <row r="7" spans="1:5" ht="18.600000000000001" x14ac:dyDescent="0.25">
      <c r="A7" s="554"/>
    </row>
    <row r="8" spans="1:5" ht="18.600000000000001" x14ac:dyDescent="0.25">
      <c r="A8" s="554" t="s">
        <v>350</v>
      </c>
    </row>
    <row r="9" spans="1:5" ht="18.600000000000001" x14ac:dyDescent="0.3">
      <c r="A9" s="556" t="s">
        <v>367</v>
      </c>
      <c r="D9" s="588" t="s">
        <v>369</v>
      </c>
    </row>
    <row r="10" spans="1:5" ht="18.600000000000001" x14ac:dyDescent="0.3">
      <c r="A10" s="556" t="s">
        <v>368</v>
      </c>
      <c r="D10" s="588" t="s">
        <v>369</v>
      </c>
    </row>
    <row r="11" spans="1:5" ht="18.600000000000001" x14ac:dyDescent="0.3">
      <c r="A11" s="556" t="s">
        <v>366</v>
      </c>
      <c r="D11" s="588" t="s">
        <v>145</v>
      </c>
    </row>
    <row r="12" spans="1:5" x14ac:dyDescent="0.25">
      <c r="A12" s="555"/>
    </row>
    <row r="13" spans="1:5" ht="18.600000000000001" x14ac:dyDescent="0.25">
      <c r="A13" s="554" t="s">
        <v>351</v>
      </c>
      <c r="D13" s="589" t="s">
        <v>361</v>
      </c>
    </row>
    <row r="14" spans="1:5" x14ac:dyDescent="0.25">
      <c r="B14" s="264"/>
      <c r="C14" s="264"/>
      <c r="D14" s="264"/>
      <c r="E14" s="264"/>
    </row>
    <row r="15" spans="1:5" x14ac:dyDescent="0.25">
      <c r="A15" s="555"/>
    </row>
    <row r="16" spans="1:5" ht="18.600000000000001" x14ac:dyDescent="0.3">
      <c r="A16" s="554" t="s">
        <v>352</v>
      </c>
      <c r="D16" s="588" t="s">
        <v>371</v>
      </c>
    </row>
    <row r="17" spans="1:19" ht="18.600000000000001" x14ac:dyDescent="0.3">
      <c r="A17" s="556"/>
      <c r="D17" s="557" t="s">
        <v>214</v>
      </c>
    </row>
    <row r="18" spans="1:19" ht="18.600000000000001" x14ac:dyDescent="0.3">
      <c r="A18" s="556"/>
      <c r="D18" s="557" t="s">
        <v>165</v>
      </c>
    </row>
    <row r="19" spans="1:19" ht="18.600000000000001" x14ac:dyDescent="0.3">
      <c r="A19" s="556"/>
      <c r="D19" s="557" t="s">
        <v>187</v>
      </c>
    </row>
    <row r="20" spans="1:19" ht="18.600000000000001" x14ac:dyDescent="0.3">
      <c r="A20" s="556"/>
      <c r="D20" s="557" t="s">
        <v>216</v>
      </c>
    </row>
    <row r="21" spans="1:19" ht="18.600000000000001" x14ac:dyDescent="0.3">
      <c r="A21" s="556"/>
      <c r="D21" s="557" t="s">
        <v>130</v>
      </c>
    </row>
    <row r="22" spans="1:19" ht="18.600000000000001" x14ac:dyDescent="0.3">
      <c r="A22" s="556"/>
      <c r="B22" s="557"/>
      <c r="D22" s="557" t="s">
        <v>131</v>
      </c>
    </row>
    <row r="23" spans="1:19" ht="18.600000000000001" x14ac:dyDescent="0.3">
      <c r="A23" s="556"/>
      <c r="B23" s="557"/>
    </row>
    <row r="24" spans="1:19" ht="18.600000000000001" x14ac:dyDescent="0.25">
      <c r="A24" s="554"/>
    </row>
    <row r="25" spans="1:19" ht="21.6" x14ac:dyDescent="0.25">
      <c r="A25" s="553" t="s">
        <v>353</v>
      </c>
    </row>
    <row r="26" spans="1:19" ht="21.6" x14ac:dyDescent="0.3">
      <c r="A26" s="553"/>
      <c r="P26" s="357"/>
      <c r="Q26" s="103"/>
      <c r="R26" s="103"/>
      <c r="S26" s="103"/>
    </row>
    <row r="27" spans="1:19" ht="18.600000000000001" x14ac:dyDescent="0.25">
      <c r="A27" s="554" t="s">
        <v>354</v>
      </c>
      <c r="P27" s="357"/>
      <c r="Q27" s="448"/>
      <c r="R27" s="448"/>
      <c r="S27" s="357"/>
    </row>
    <row r="29" spans="1:19" ht="19.05" customHeight="1" x14ac:dyDescent="0.3">
      <c r="A29" s="561" t="s">
        <v>358</v>
      </c>
      <c r="B29" s="588" t="s">
        <v>374</v>
      </c>
    </row>
    <row r="30" spans="1:19" ht="14.4" x14ac:dyDescent="0.25">
      <c r="A30" s="558"/>
    </row>
    <row r="31" spans="1:19" ht="18.600000000000001" x14ac:dyDescent="0.25">
      <c r="A31" s="554" t="s">
        <v>355</v>
      </c>
    </row>
    <row r="32" spans="1:19" ht="18.600000000000001" customHeight="1" x14ac:dyDescent="0.3">
      <c r="A32" s="560" t="s">
        <v>357</v>
      </c>
      <c r="B32" s="588" t="s">
        <v>360</v>
      </c>
      <c r="C32" s="590"/>
      <c r="D32" s="590"/>
    </row>
    <row r="33" spans="1:3" ht="18.600000000000001" x14ac:dyDescent="0.25">
      <c r="A33" s="554"/>
    </row>
    <row r="34" spans="1:3" ht="18.600000000000001" x14ac:dyDescent="0.25">
      <c r="A34" s="554" t="s">
        <v>356</v>
      </c>
    </row>
    <row r="35" spans="1:3" ht="14.4" x14ac:dyDescent="0.3">
      <c r="A35" s="559"/>
      <c r="B35" s="1"/>
    </row>
    <row r="36" spans="1:3" ht="18.600000000000001" x14ac:dyDescent="0.3">
      <c r="A36" s="560" t="s">
        <v>357</v>
      </c>
      <c r="B36" s="591" t="s">
        <v>370</v>
      </c>
      <c r="C36" s="557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316B-46DF-405D-903C-F8CBF41969E8}">
  <sheetPr>
    <pageSetUpPr fitToPage="1"/>
  </sheetPr>
  <dimension ref="A1:AM70"/>
  <sheetViews>
    <sheetView topLeftCell="O21" workbookViewId="0">
      <selection activeCell="A19" sqref="A19:XFD25"/>
    </sheetView>
  </sheetViews>
  <sheetFormatPr defaultColWidth="8.88671875" defaultRowHeight="13.2" x14ac:dyDescent="0.25"/>
  <cols>
    <col min="2" max="2" width="23" customWidth="1"/>
    <col min="3" max="3" width="32.109375" customWidth="1"/>
    <col min="4" max="4" width="17.5546875" customWidth="1"/>
    <col min="5" max="5" width="19.44140625" customWidth="1"/>
    <col min="6" max="6" width="3.33203125" customWidth="1"/>
    <col min="7" max="7" width="7.5546875" customWidth="1"/>
    <col min="8" max="8" width="10.6640625" customWidth="1"/>
    <col min="9" max="9" width="9.33203125" customWidth="1"/>
    <col min="10" max="10" width="11" customWidth="1"/>
    <col min="19" max="19" width="3.33203125" customWidth="1"/>
    <col min="20" max="29" width="7.6640625" customWidth="1"/>
    <col min="30" max="31" width="8.6640625" customWidth="1"/>
    <col min="32" max="32" width="3.33203125" customWidth="1"/>
    <col min="33" max="33" width="9.88671875" customWidth="1"/>
    <col min="34" max="34" width="10.88671875" customWidth="1"/>
    <col min="35" max="35" width="8" customWidth="1"/>
    <col min="36" max="36" width="3.6640625" customWidth="1"/>
    <col min="37" max="37" width="10.109375" customWidth="1"/>
    <col min="38" max="38" width="2.88671875" customWidth="1"/>
    <col min="39" max="39" width="12.33203125" customWidth="1"/>
  </cols>
  <sheetData>
    <row r="1" spans="1:39" ht="15.6" x14ac:dyDescent="0.3">
      <c r="A1" s="97" t="str">
        <f>'[1]Comp Detail'!A1</f>
        <v>SVG April 2024 Competition</v>
      </c>
      <c r="B1" s="3"/>
      <c r="C1" s="102"/>
      <c r="D1" s="1" t="s">
        <v>47</v>
      </c>
      <c r="E1" s="3" t="s">
        <v>204</v>
      </c>
      <c r="F1" s="1"/>
      <c r="G1" s="1"/>
      <c r="H1" s="1"/>
      <c r="I1" s="1"/>
      <c r="J1" s="1"/>
      <c r="K1" s="103"/>
      <c r="L1" s="103"/>
      <c r="M1" s="103"/>
      <c r="N1" s="103"/>
      <c r="O1" s="103"/>
      <c r="P1" s="103"/>
      <c r="Q1" s="103"/>
      <c r="R1" s="10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.6" x14ac:dyDescent="0.3">
      <c r="A2" s="28"/>
      <c r="B2" s="3"/>
      <c r="C2" s="102"/>
      <c r="D2" s="1" t="s">
        <v>46</v>
      </c>
      <c r="E2" s="271" t="s">
        <v>330</v>
      </c>
      <c r="F2" s="1"/>
      <c r="G2" s="1"/>
      <c r="H2" s="1"/>
      <c r="I2" s="1"/>
      <c r="J2" s="1"/>
      <c r="K2" s="103"/>
      <c r="L2" s="103"/>
      <c r="M2" s="103"/>
      <c r="N2" s="103"/>
      <c r="O2" s="103"/>
      <c r="P2" s="103"/>
      <c r="Q2" s="103"/>
      <c r="R2" s="103"/>
      <c r="S2" s="1"/>
      <c r="T2" s="1"/>
      <c r="U2" s="1"/>
      <c r="V2" s="1"/>
      <c r="W2" s="1"/>
      <c r="X2" s="1"/>
      <c r="Y2" s="1"/>
      <c r="Z2" s="1"/>
      <c r="AA2" s="1"/>
      <c r="AB2" s="104"/>
      <c r="AC2" s="104"/>
      <c r="AD2" s="1"/>
      <c r="AE2" s="1"/>
      <c r="AF2" s="1"/>
      <c r="AG2" s="1"/>
      <c r="AH2" s="1"/>
      <c r="AI2" s="1"/>
      <c r="AJ2" s="1"/>
      <c r="AK2" s="1"/>
      <c r="AL2" s="1"/>
      <c r="AM2" s="46">
        <f ca="1">NOW()</f>
        <v>45455.966401967591</v>
      </c>
    </row>
    <row r="3" spans="1:39" ht="15.6" x14ac:dyDescent="0.3">
      <c r="A3" s="595" t="str">
        <f>'[1]Comp Detail'!A3</f>
        <v>12th to 14th April 2024</v>
      </c>
      <c r="B3" s="596"/>
      <c r="C3" s="102"/>
      <c r="D3" s="1" t="s">
        <v>48</v>
      </c>
      <c r="E3" s="3" t="s">
        <v>205</v>
      </c>
      <c r="F3" s="1"/>
      <c r="S3" s="1"/>
      <c r="T3" s="1"/>
      <c r="U3" s="1"/>
      <c r="V3" s="1"/>
      <c r="W3" s="1"/>
      <c r="X3" s="1"/>
      <c r="Y3" s="1"/>
      <c r="Z3" s="1"/>
      <c r="AA3" s="1"/>
      <c r="AB3" s="104"/>
      <c r="AC3" s="104"/>
      <c r="AD3" s="1"/>
      <c r="AE3" s="1"/>
      <c r="AF3" s="1"/>
      <c r="AG3" s="1"/>
      <c r="AH3" s="1"/>
      <c r="AI3" s="1"/>
      <c r="AJ3" s="1"/>
      <c r="AK3" s="1"/>
      <c r="AL3" s="1"/>
      <c r="AM3" s="47">
        <f ca="1">NOW()</f>
        <v>45455.966401967591</v>
      </c>
    </row>
    <row r="4" spans="1:39" ht="15.6" x14ac:dyDescent="0.3">
      <c r="A4" s="61"/>
      <c r="B4" s="58"/>
      <c r="C4" s="102"/>
      <c r="D4" s="1"/>
      <c r="E4" s="3"/>
      <c r="F4" s="1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"/>
      <c r="T4" s="1"/>
      <c r="U4" s="1"/>
      <c r="V4" s="1"/>
      <c r="W4" s="1"/>
      <c r="X4" s="1"/>
      <c r="Y4" s="1"/>
      <c r="Z4" s="1"/>
      <c r="AA4" s="1"/>
      <c r="AB4" s="104"/>
      <c r="AC4" s="104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6" x14ac:dyDescent="0.3">
      <c r="A5" s="97" t="s">
        <v>199</v>
      </c>
      <c r="B5" s="97"/>
      <c r="C5" s="103"/>
      <c r="D5" s="1"/>
      <c r="E5" s="1"/>
      <c r="F5" s="103"/>
      <c r="G5" s="183" t="s">
        <v>51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96"/>
      <c r="AH5" s="96"/>
      <c r="AI5" s="96"/>
      <c r="AJ5" s="96"/>
      <c r="AK5" s="96"/>
      <c r="AL5" s="1"/>
      <c r="AM5" s="1"/>
    </row>
    <row r="6" spans="1:39" ht="15.6" x14ac:dyDescent="0.3">
      <c r="A6" s="97" t="s">
        <v>53</v>
      </c>
      <c r="B6" s="97">
        <v>22</v>
      </c>
      <c r="C6" s="1"/>
      <c r="D6" s="1"/>
      <c r="E6" s="1"/>
      <c r="F6" s="103"/>
      <c r="G6" s="103"/>
      <c r="H6" s="103"/>
      <c r="I6" s="103"/>
      <c r="J6" s="103"/>
      <c r="L6" s="103"/>
      <c r="M6" s="103"/>
      <c r="N6" s="103"/>
      <c r="O6" s="103"/>
      <c r="P6" s="103"/>
      <c r="Q6" s="103"/>
      <c r="R6" s="10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4.4" x14ac:dyDescent="0.3">
      <c r="A7" s="103"/>
      <c r="B7" s="103"/>
      <c r="C7" s="1"/>
      <c r="D7" s="1"/>
      <c r="E7" s="1"/>
      <c r="F7" s="1"/>
      <c r="G7" s="165" t="s">
        <v>47</v>
      </c>
      <c r="H7" s="103" t="str">
        <f>E2</f>
        <v>Jamie Haste</v>
      </c>
      <c r="S7" s="104"/>
      <c r="T7" s="104" t="s">
        <v>46</v>
      </c>
      <c r="U7" s="1" t="str">
        <f>E3</f>
        <v>Robyn Bruderer</v>
      </c>
      <c r="V7" s="1"/>
      <c r="W7" s="1"/>
      <c r="X7" s="104" t="s">
        <v>48</v>
      </c>
      <c r="Y7" s="104"/>
      <c r="Z7" s="1" t="str">
        <f>E1</f>
        <v>Julie Kirpichnikov</v>
      </c>
      <c r="AA7" s="1"/>
      <c r="AB7" s="1"/>
      <c r="AC7" s="1"/>
      <c r="AD7" s="1"/>
      <c r="AE7" s="1"/>
      <c r="AF7" s="104"/>
      <c r="AG7" s="104" t="s">
        <v>51</v>
      </c>
      <c r="AH7" s="104"/>
      <c r="AI7" s="104"/>
      <c r="AJ7" s="104"/>
      <c r="AK7" s="104"/>
      <c r="AL7" s="1"/>
      <c r="AM7" s="1"/>
    </row>
    <row r="8" spans="1:39" ht="14.4" x14ac:dyDescent="0.3">
      <c r="A8" s="103"/>
      <c r="B8" s="103"/>
      <c r="C8" s="1"/>
      <c r="D8" s="1"/>
      <c r="E8" s="1"/>
      <c r="F8" s="1"/>
      <c r="G8" s="165" t="s">
        <v>26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4.4" x14ac:dyDescent="0.3">
      <c r="A9" s="1"/>
      <c r="B9" s="1"/>
      <c r="C9" s="1"/>
      <c r="D9" s="1"/>
      <c r="E9" s="1"/>
      <c r="F9" s="1"/>
      <c r="G9" s="1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"/>
      <c r="T9" s="104" t="s">
        <v>13</v>
      </c>
      <c r="U9" s="1"/>
      <c r="V9" s="112" t="s">
        <v>13</v>
      </c>
      <c r="W9" s="111"/>
      <c r="X9" s="1"/>
      <c r="Y9" s="1"/>
      <c r="Z9" s="1"/>
      <c r="AA9" s="1"/>
      <c r="AB9" s="1"/>
      <c r="AC9" s="1"/>
      <c r="AD9" s="1"/>
      <c r="AE9" s="1"/>
      <c r="AF9" s="1"/>
      <c r="AK9" s="165" t="s">
        <v>197</v>
      </c>
      <c r="AL9" s="136"/>
      <c r="AM9" s="1"/>
    </row>
    <row r="10" spans="1:39" ht="14.4" x14ac:dyDescent="0.3">
      <c r="A10" s="108" t="s">
        <v>24</v>
      </c>
      <c r="B10" s="108" t="s">
        <v>25</v>
      </c>
      <c r="C10" s="108" t="s">
        <v>26</v>
      </c>
      <c r="D10" s="108" t="s">
        <v>27</v>
      </c>
      <c r="E10" s="108" t="s">
        <v>198</v>
      </c>
      <c r="F10" s="109"/>
      <c r="G10" s="165" t="s">
        <v>1</v>
      </c>
      <c r="I10" s="103"/>
      <c r="J10" s="103"/>
      <c r="K10" s="177" t="s">
        <v>1</v>
      </c>
      <c r="L10" s="178"/>
      <c r="M10" s="178"/>
      <c r="N10" s="178" t="s">
        <v>2</v>
      </c>
      <c r="P10" s="178"/>
      <c r="Q10" s="178" t="s">
        <v>3</v>
      </c>
      <c r="R10" s="178" t="s">
        <v>84</v>
      </c>
      <c r="S10" s="122"/>
      <c r="T10" s="360" t="s">
        <v>36</v>
      </c>
      <c r="U10" s="361" t="s">
        <v>10</v>
      </c>
      <c r="V10" s="112" t="s">
        <v>15</v>
      </c>
      <c r="W10" s="109"/>
      <c r="X10" s="602" t="s">
        <v>14</v>
      </c>
      <c r="Y10" s="602"/>
      <c r="Z10" s="602"/>
      <c r="AA10" s="1"/>
      <c r="AB10" s="1"/>
      <c r="AC10" s="1"/>
      <c r="AD10" s="1" t="s">
        <v>10</v>
      </c>
      <c r="AE10" s="1"/>
      <c r="AF10" s="122"/>
      <c r="AG10" s="333" t="s">
        <v>47</v>
      </c>
      <c r="AH10" s="104" t="s">
        <v>46</v>
      </c>
      <c r="AI10" s="104" t="s">
        <v>48</v>
      </c>
      <c r="AJ10" s="104"/>
      <c r="AK10" s="165" t="s">
        <v>34</v>
      </c>
      <c r="AL10" s="136"/>
      <c r="AM10" s="110" t="s">
        <v>35</v>
      </c>
    </row>
    <row r="11" spans="1:39" ht="14.4" x14ac:dyDescent="0.3">
      <c r="A11" s="1"/>
      <c r="B11" s="1"/>
      <c r="C11" s="1"/>
      <c r="D11" s="1"/>
      <c r="E11" s="1"/>
      <c r="F11" s="111"/>
      <c r="G11" s="167" t="s">
        <v>85</v>
      </c>
      <c r="H11" s="167" t="s">
        <v>86</v>
      </c>
      <c r="I11" s="167" t="s">
        <v>88</v>
      </c>
      <c r="J11" s="167" t="s">
        <v>89</v>
      </c>
      <c r="K11" s="179" t="s">
        <v>34</v>
      </c>
      <c r="L11" s="161" t="s">
        <v>2</v>
      </c>
      <c r="M11" s="161" t="s">
        <v>91</v>
      </c>
      <c r="N11" s="179" t="s">
        <v>34</v>
      </c>
      <c r="O11" s="180" t="s">
        <v>3</v>
      </c>
      <c r="P11" s="161" t="s">
        <v>91</v>
      </c>
      <c r="Q11" s="179" t="s">
        <v>34</v>
      </c>
      <c r="R11" s="179" t="s">
        <v>34</v>
      </c>
      <c r="S11" s="123"/>
      <c r="T11" s="362"/>
      <c r="U11" s="363" t="s">
        <v>9</v>
      </c>
      <c r="V11" s="103"/>
      <c r="W11" s="111"/>
      <c r="X11" s="363" t="s">
        <v>118</v>
      </c>
      <c r="Y11" s="363" t="s">
        <v>4</v>
      </c>
      <c r="Z11" s="363" t="s">
        <v>5</v>
      </c>
      <c r="AA11" s="363" t="s">
        <v>6</v>
      </c>
      <c r="AB11" s="363" t="s">
        <v>7</v>
      </c>
      <c r="AC11" s="363"/>
      <c r="AD11" s="363"/>
      <c r="AE11" s="363"/>
      <c r="AF11" s="123"/>
      <c r="AG11" s="304"/>
      <c r="AH11" s="135"/>
      <c r="AI11" s="135"/>
      <c r="AJ11" s="135"/>
      <c r="AK11" s="135"/>
      <c r="AL11" s="134"/>
      <c r="AM11" s="135"/>
    </row>
    <row r="12" spans="1:39" ht="15.6" x14ac:dyDescent="0.3">
      <c r="A12" s="128">
        <v>1</v>
      </c>
      <c r="B12" s="398" t="s">
        <v>248</v>
      </c>
      <c r="C12" s="43"/>
      <c r="D12" s="43"/>
      <c r="E12" s="43"/>
      <c r="F12" s="111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23"/>
      <c r="T12" s="116"/>
      <c r="U12" s="116"/>
      <c r="V12" s="116"/>
      <c r="W12" s="117"/>
      <c r="X12" s="116"/>
      <c r="Y12" s="116"/>
      <c r="Z12" s="116"/>
      <c r="AA12" s="116"/>
      <c r="AB12" s="116"/>
      <c r="AC12" s="116"/>
      <c r="AD12" s="115"/>
      <c r="AE12" s="115"/>
      <c r="AF12" s="123"/>
      <c r="AG12" s="144"/>
      <c r="AH12" s="55"/>
      <c r="AI12" s="55"/>
      <c r="AJ12" s="55"/>
      <c r="AK12" s="55"/>
      <c r="AL12" s="118"/>
      <c r="AM12" s="127"/>
    </row>
    <row r="13" spans="1:39" ht="15.6" x14ac:dyDescent="0.3">
      <c r="A13" s="128">
        <v>2</v>
      </c>
      <c r="B13" s="398" t="s">
        <v>134</v>
      </c>
      <c r="C13" s="43"/>
      <c r="D13" s="43"/>
      <c r="E13" s="43"/>
      <c r="F13" s="111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23"/>
      <c r="T13" s="127"/>
      <c r="U13" s="127"/>
      <c r="V13" s="127"/>
      <c r="W13" s="111"/>
      <c r="X13" s="127"/>
      <c r="Y13" s="127"/>
      <c r="Z13" s="127"/>
      <c r="AA13" s="127"/>
      <c r="AB13" s="127"/>
      <c r="AC13" s="127"/>
      <c r="AD13" s="127"/>
      <c r="AE13" s="127"/>
      <c r="AF13" s="123"/>
      <c r="AG13" s="144"/>
      <c r="AH13" s="55"/>
      <c r="AI13" s="55"/>
      <c r="AJ13" s="55"/>
      <c r="AK13" s="55"/>
      <c r="AL13" s="111"/>
      <c r="AM13" s="127"/>
    </row>
    <row r="14" spans="1:39" ht="15.6" x14ac:dyDescent="0.3">
      <c r="A14" s="128">
        <v>3</v>
      </c>
      <c r="B14" s="398" t="s">
        <v>133</v>
      </c>
      <c r="C14" s="43"/>
      <c r="D14" s="43"/>
      <c r="E14" s="43"/>
      <c r="F14" s="111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23"/>
      <c r="T14" s="127"/>
      <c r="U14" s="127"/>
      <c r="V14" s="127"/>
      <c r="W14" s="111"/>
      <c r="X14" s="127"/>
      <c r="Y14" s="127"/>
      <c r="Z14" s="127"/>
      <c r="AA14" s="127"/>
      <c r="AB14" s="127"/>
      <c r="AC14" s="127"/>
      <c r="AD14" s="127"/>
      <c r="AE14" s="127"/>
      <c r="AF14" s="123"/>
      <c r="AG14" s="144"/>
      <c r="AH14" s="55"/>
      <c r="AI14" s="55"/>
      <c r="AJ14" s="55"/>
      <c r="AK14" s="55"/>
      <c r="AL14" s="111"/>
      <c r="AM14" s="127"/>
    </row>
    <row r="15" spans="1:39" ht="15.6" x14ac:dyDescent="0.3">
      <c r="A15" s="128">
        <v>4</v>
      </c>
      <c r="B15" s="398" t="s">
        <v>137</v>
      </c>
      <c r="C15" s="43"/>
      <c r="D15" s="43"/>
      <c r="E15" s="43"/>
      <c r="F15" s="111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23"/>
      <c r="T15" s="127"/>
      <c r="U15" s="127"/>
      <c r="V15" s="127"/>
      <c r="W15" s="111"/>
      <c r="X15" s="127"/>
      <c r="Y15" s="127"/>
      <c r="Z15" s="127"/>
      <c r="AA15" s="127"/>
      <c r="AB15" s="127"/>
      <c r="AC15" s="127"/>
      <c r="AD15" s="127"/>
      <c r="AE15" s="127"/>
      <c r="AF15" s="123"/>
      <c r="AG15" s="144"/>
      <c r="AH15" s="55"/>
      <c r="AI15" s="55"/>
      <c r="AJ15" s="55"/>
      <c r="AK15" s="55"/>
      <c r="AL15" s="111"/>
      <c r="AM15" s="127"/>
    </row>
    <row r="16" spans="1:39" ht="15.6" x14ac:dyDescent="0.3">
      <c r="A16" s="128">
        <v>5</v>
      </c>
      <c r="B16" s="398" t="s">
        <v>136</v>
      </c>
      <c r="C16" s="43"/>
      <c r="D16" s="43"/>
      <c r="E16" s="43"/>
      <c r="F16" s="111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23"/>
      <c r="T16" s="127"/>
      <c r="U16" s="127"/>
      <c r="V16" s="127"/>
      <c r="W16" s="111"/>
      <c r="X16" s="127"/>
      <c r="Y16" s="127"/>
      <c r="Z16" s="127"/>
      <c r="AA16" s="127"/>
      <c r="AB16" s="127"/>
      <c r="AC16" s="127"/>
      <c r="AD16" s="127"/>
      <c r="AE16" s="127"/>
      <c r="AF16" s="123"/>
      <c r="AG16" s="144"/>
      <c r="AH16" s="55"/>
      <c r="AI16" s="55"/>
      <c r="AJ16" s="55"/>
      <c r="AK16" s="55"/>
      <c r="AL16" s="111"/>
      <c r="AM16" s="127"/>
    </row>
    <row r="17" spans="1:39" ht="15.6" x14ac:dyDescent="0.3">
      <c r="A17" s="128">
        <v>6</v>
      </c>
      <c r="B17" s="398" t="s">
        <v>262</v>
      </c>
      <c r="C17" s="43"/>
      <c r="D17" s="43"/>
      <c r="E17" s="43"/>
      <c r="F17" s="111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23"/>
      <c r="T17" s="127"/>
      <c r="U17" s="127"/>
      <c r="V17" s="127"/>
      <c r="W17" s="111"/>
      <c r="X17" s="127"/>
      <c r="Y17" s="127"/>
      <c r="Z17" s="127"/>
      <c r="AA17" s="127"/>
      <c r="AB17" s="127"/>
      <c r="AC17" s="127"/>
      <c r="AD17" s="127"/>
      <c r="AE17" s="127"/>
      <c r="AF17" s="123"/>
      <c r="AG17" s="144"/>
      <c r="AH17" s="55"/>
      <c r="AI17" s="55"/>
      <c r="AJ17" s="55"/>
      <c r="AK17" s="55"/>
      <c r="AL17" s="111"/>
      <c r="AM17" s="127"/>
    </row>
    <row r="18" spans="1:39" ht="14.4" x14ac:dyDescent="0.3">
      <c r="A18" s="130"/>
      <c r="B18" s="170"/>
      <c r="C18" s="450" t="s">
        <v>313</v>
      </c>
      <c r="D18" s="450" t="s">
        <v>266</v>
      </c>
      <c r="E18" s="450" t="s">
        <v>139</v>
      </c>
      <c r="F18" s="134"/>
      <c r="G18" s="211">
        <v>5.2</v>
      </c>
      <c r="H18" s="211">
        <v>5.5</v>
      </c>
      <c r="I18" s="211">
        <v>5.2</v>
      </c>
      <c r="J18" s="211">
        <v>5</v>
      </c>
      <c r="K18" s="212">
        <f>(G18+H18+I18+J18)/4</f>
        <v>5.2249999999999996</v>
      </c>
      <c r="L18" s="211">
        <v>6.8</v>
      </c>
      <c r="M18" s="211"/>
      <c r="N18" s="212">
        <f>L18-M18</f>
        <v>6.8</v>
      </c>
      <c r="O18" s="211">
        <v>6</v>
      </c>
      <c r="P18" s="211"/>
      <c r="Q18" s="212">
        <f>O18-P18</f>
        <v>6</v>
      </c>
      <c r="R18" s="157">
        <f>((K18*0.4)+(N18*0.4)+(Q18*0.2))</f>
        <v>6.0100000000000007</v>
      </c>
      <c r="S18" s="126"/>
      <c r="T18" s="374">
        <v>7.04</v>
      </c>
      <c r="U18" s="364"/>
      <c r="V18" s="133">
        <f>T18-U18</f>
        <v>7.04</v>
      </c>
      <c r="W18" s="365"/>
      <c r="X18" s="364">
        <v>6.7</v>
      </c>
      <c r="Y18" s="364">
        <v>7</v>
      </c>
      <c r="Z18" s="364">
        <v>7</v>
      </c>
      <c r="AA18" s="364">
        <v>6.2</v>
      </c>
      <c r="AB18" s="364">
        <v>4.3</v>
      </c>
      <c r="AC18" s="133">
        <f>SUM((X18*0.2),(Y18*0.25),(Z18*0.2),(AA18*0.2),(AB18*0.15))</f>
        <v>6.375</v>
      </c>
      <c r="AD18" s="364"/>
      <c r="AE18" s="133">
        <f>AC18-AD18</f>
        <v>6.375</v>
      </c>
      <c r="AF18" s="126"/>
      <c r="AG18" s="143">
        <f>R18</f>
        <v>6.0100000000000007</v>
      </c>
      <c r="AH18" s="140">
        <f>V18</f>
        <v>7.04</v>
      </c>
      <c r="AI18" s="140">
        <f>AE18</f>
        <v>6.375</v>
      </c>
      <c r="AJ18" s="140"/>
      <c r="AK18" s="334">
        <f>SUM((AG18*0.25)+(AH18*0.5)+(AI18*0.25))</f>
        <v>6.61625</v>
      </c>
      <c r="AL18" s="138"/>
      <c r="AM18" s="135">
        <v>1</v>
      </c>
    </row>
    <row r="19" spans="1:39" ht="15.6" x14ac:dyDescent="0.3">
      <c r="A19" s="128">
        <v>1</v>
      </c>
      <c r="B19" s="398" t="s">
        <v>156</v>
      </c>
      <c r="C19" s="43"/>
      <c r="D19" s="43"/>
      <c r="E19" s="43"/>
      <c r="F19" s="111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123"/>
      <c r="T19" s="116"/>
      <c r="U19" s="116"/>
      <c r="V19" s="116"/>
      <c r="W19" s="117"/>
      <c r="X19" s="116"/>
      <c r="Y19" s="116"/>
      <c r="Z19" s="116"/>
      <c r="AA19" s="116"/>
      <c r="AB19" s="116"/>
      <c r="AC19" s="116"/>
      <c r="AD19" s="115"/>
      <c r="AE19" s="115"/>
      <c r="AF19" s="123"/>
      <c r="AG19" s="144"/>
      <c r="AH19" s="55"/>
      <c r="AI19" s="55"/>
      <c r="AJ19" s="55"/>
      <c r="AK19" s="55"/>
      <c r="AL19" s="118"/>
      <c r="AM19" s="127"/>
    </row>
    <row r="20" spans="1:39" ht="15.6" x14ac:dyDescent="0.3">
      <c r="A20" s="128">
        <v>2</v>
      </c>
      <c r="B20" s="398" t="s">
        <v>183</v>
      </c>
      <c r="C20" s="43"/>
      <c r="D20" s="43"/>
      <c r="E20" s="43"/>
      <c r="F20" s="111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123"/>
      <c r="T20" s="127"/>
      <c r="U20" s="127"/>
      <c r="V20" s="127"/>
      <c r="W20" s="111"/>
      <c r="X20" s="127"/>
      <c r="Y20" s="127"/>
      <c r="Z20" s="127"/>
      <c r="AA20" s="127"/>
      <c r="AB20" s="127"/>
      <c r="AC20" s="127"/>
      <c r="AD20" s="127"/>
      <c r="AE20" s="127"/>
      <c r="AF20" s="123"/>
      <c r="AG20" s="144"/>
      <c r="AH20" s="55"/>
      <c r="AI20" s="55"/>
      <c r="AJ20" s="55"/>
      <c r="AK20" s="55"/>
      <c r="AL20" s="111"/>
      <c r="AM20" s="127"/>
    </row>
    <row r="21" spans="1:39" ht="15.6" x14ac:dyDescent="0.3">
      <c r="A21" s="128">
        <v>3</v>
      </c>
      <c r="B21" s="398" t="s">
        <v>171</v>
      </c>
      <c r="C21" s="43"/>
      <c r="D21" s="43"/>
      <c r="E21" s="43"/>
      <c r="F21" s="111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123"/>
      <c r="T21" s="127"/>
      <c r="U21" s="127"/>
      <c r="V21" s="127"/>
      <c r="W21" s="111"/>
      <c r="X21" s="127"/>
      <c r="Y21" s="127"/>
      <c r="Z21" s="127"/>
      <c r="AA21" s="127"/>
      <c r="AB21" s="127"/>
      <c r="AC21" s="127"/>
      <c r="AD21" s="127"/>
      <c r="AE21" s="127"/>
      <c r="AF21" s="123"/>
      <c r="AG21" s="144"/>
      <c r="AH21" s="55"/>
      <c r="AI21" s="55"/>
      <c r="AJ21" s="55"/>
      <c r="AK21" s="55"/>
      <c r="AL21" s="111"/>
      <c r="AM21" s="127"/>
    </row>
    <row r="22" spans="1:39" ht="15.6" x14ac:dyDescent="0.3">
      <c r="A22" s="128">
        <v>4</v>
      </c>
      <c r="B22" s="398" t="s">
        <v>155</v>
      </c>
      <c r="C22" s="43"/>
      <c r="D22" s="43"/>
      <c r="E22" s="43"/>
      <c r="F22" s="111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123"/>
      <c r="T22" s="127"/>
      <c r="U22" s="127"/>
      <c r="V22" s="127"/>
      <c r="W22" s="111"/>
      <c r="X22" s="127"/>
      <c r="Y22" s="127"/>
      <c r="Z22" s="127"/>
      <c r="AA22" s="127"/>
      <c r="AB22" s="127"/>
      <c r="AC22" s="127"/>
      <c r="AD22" s="127"/>
      <c r="AE22" s="127"/>
      <c r="AF22" s="123"/>
      <c r="AG22" s="144"/>
      <c r="AH22" s="55"/>
      <c r="AI22" s="55"/>
      <c r="AJ22" s="55"/>
      <c r="AK22" s="55"/>
      <c r="AL22" s="111"/>
      <c r="AM22" s="127"/>
    </row>
    <row r="23" spans="1:39" ht="15.6" x14ac:dyDescent="0.3">
      <c r="A23" s="128">
        <v>5</v>
      </c>
      <c r="B23" s="398" t="s">
        <v>128</v>
      </c>
      <c r="C23" s="43"/>
      <c r="D23" s="43"/>
      <c r="E23" s="43"/>
      <c r="F23" s="111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123"/>
      <c r="T23" s="127"/>
      <c r="U23" s="127"/>
      <c r="V23" s="127"/>
      <c r="W23" s="111"/>
      <c r="X23" s="127"/>
      <c r="Y23" s="127"/>
      <c r="Z23" s="127"/>
      <c r="AA23" s="127"/>
      <c r="AB23" s="127"/>
      <c r="AC23" s="127"/>
      <c r="AD23" s="127"/>
      <c r="AE23" s="127"/>
      <c r="AF23" s="123"/>
      <c r="AG23" s="144"/>
      <c r="AH23" s="55"/>
      <c r="AI23" s="55"/>
      <c r="AJ23" s="55"/>
      <c r="AK23" s="55"/>
      <c r="AL23" s="111"/>
      <c r="AM23" s="127"/>
    </row>
    <row r="24" spans="1:39" ht="15.6" x14ac:dyDescent="0.3">
      <c r="A24" s="128">
        <v>6</v>
      </c>
      <c r="B24" s="398" t="s">
        <v>182</v>
      </c>
      <c r="C24" s="43"/>
      <c r="D24" s="43"/>
      <c r="E24" s="43"/>
      <c r="F24" s="111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123"/>
      <c r="T24" s="127"/>
      <c r="U24" s="127"/>
      <c r="V24" s="127"/>
      <c r="W24" s="111"/>
      <c r="X24" s="127"/>
      <c r="Y24" s="127"/>
      <c r="Z24" s="127"/>
      <c r="AA24" s="127"/>
      <c r="AB24" s="127"/>
      <c r="AC24" s="127"/>
      <c r="AD24" s="127"/>
      <c r="AE24" s="127"/>
      <c r="AF24" s="123"/>
      <c r="AG24" s="144"/>
      <c r="AH24" s="55"/>
      <c r="AI24" s="55"/>
      <c r="AJ24" s="55"/>
      <c r="AK24" s="55"/>
      <c r="AL24" s="111"/>
      <c r="AM24" s="127"/>
    </row>
    <row r="25" spans="1:39" ht="14.4" x14ac:dyDescent="0.3">
      <c r="A25" s="130"/>
      <c r="B25" s="170"/>
      <c r="C25" s="450" t="s">
        <v>289</v>
      </c>
      <c r="D25" s="450" t="s">
        <v>184</v>
      </c>
      <c r="E25" s="450" t="s">
        <v>315</v>
      </c>
      <c r="F25" s="134"/>
      <c r="G25" s="211">
        <v>5.6</v>
      </c>
      <c r="H25" s="211">
        <v>5.6</v>
      </c>
      <c r="I25" s="211">
        <v>5.4</v>
      </c>
      <c r="J25" s="211">
        <v>4.4000000000000004</v>
      </c>
      <c r="K25" s="212">
        <f>(G25+H25+I25+J25)/4</f>
        <v>5.25</v>
      </c>
      <c r="L25" s="211">
        <v>4.5</v>
      </c>
      <c r="M25" s="211"/>
      <c r="N25" s="212">
        <f>L25-M25</f>
        <v>4.5</v>
      </c>
      <c r="O25" s="211">
        <v>4</v>
      </c>
      <c r="P25" s="211">
        <v>0.1</v>
      </c>
      <c r="Q25" s="212">
        <f>O25-P25</f>
        <v>3.9</v>
      </c>
      <c r="R25" s="157">
        <f>((K25*0.4)+(N25*0.4)+(Q25*0.2))</f>
        <v>4.6800000000000006</v>
      </c>
      <c r="S25" s="126"/>
      <c r="T25" s="374">
        <v>6.53</v>
      </c>
      <c r="U25" s="364"/>
      <c r="V25" s="133">
        <f>T25-U25</f>
        <v>6.53</v>
      </c>
      <c r="W25" s="365"/>
      <c r="X25" s="364">
        <v>5.3</v>
      </c>
      <c r="Y25" s="364">
        <v>5.5</v>
      </c>
      <c r="Z25" s="364">
        <v>5.5</v>
      </c>
      <c r="AA25" s="364">
        <v>5</v>
      </c>
      <c r="AB25" s="364">
        <v>4</v>
      </c>
      <c r="AC25" s="133">
        <f>SUM((X25*0.2),(Y25*0.25),(Z25*0.2),(AA25*0.2),(AB25*0.15))</f>
        <v>5.1349999999999998</v>
      </c>
      <c r="AD25" s="364"/>
      <c r="AE25" s="368">
        <f>AC25-AD25</f>
        <v>5.1349999999999998</v>
      </c>
      <c r="AF25" s="126"/>
      <c r="AG25" s="143">
        <f>R25</f>
        <v>4.6800000000000006</v>
      </c>
      <c r="AH25" s="140">
        <f>V25</f>
        <v>6.53</v>
      </c>
      <c r="AI25" s="140">
        <f>AE25</f>
        <v>5.1349999999999998</v>
      </c>
      <c r="AJ25" s="140"/>
      <c r="AK25" s="334">
        <f>SUM((AG25*0.25)+(AH25*0.5)+(AI25*0.25))</f>
        <v>5.71875</v>
      </c>
      <c r="AL25" s="138"/>
      <c r="AM25" s="135">
        <v>2</v>
      </c>
    </row>
    <row r="26" spans="1:39" ht="15.6" x14ac:dyDescent="0.3">
      <c r="A26" s="128">
        <v>1</v>
      </c>
      <c r="B26" s="398" t="s">
        <v>161</v>
      </c>
      <c r="C26" s="43"/>
      <c r="D26" s="43"/>
      <c r="E26" s="43"/>
      <c r="F26" s="111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123"/>
      <c r="T26" s="116"/>
      <c r="U26" s="116"/>
      <c r="V26" s="116"/>
      <c r="W26" s="117"/>
      <c r="X26" s="116"/>
      <c r="Y26" s="116"/>
      <c r="Z26" s="116"/>
      <c r="AA26" s="116"/>
      <c r="AB26" s="116"/>
      <c r="AC26" s="116"/>
      <c r="AD26" s="115"/>
      <c r="AE26" s="115"/>
      <c r="AF26" s="123"/>
      <c r="AG26" s="144"/>
      <c r="AH26" s="55"/>
      <c r="AI26" s="55"/>
      <c r="AJ26" s="55"/>
      <c r="AK26" s="55"/>
      <c r="AL26" s="118"/>
      <c r="AM26" s="127"/>
    </row>
    <row r="27" spans="1:39" ht="15.6" x14ac:dyDescent="0.3">
      <c r="A27" s="128">
        <v>2</v>
      </c>
      <c r="B27" s="398" t="s">
        <v>295</v>
      </c>
      <c r="C27" s="43"/>
      <c r="D27" s="43"/>
      <c r="E27" s="43"/>
      <c r="F27" s="111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123"/>
      <c r="T27" s="127"/>
      <c r="U27" s="127"/>
      <c r="V27" s="127"/>
      <c r="W27" s="111"/>
      <c r="X27" s="127"/>
      <c r="Y27" s="127"/>
      <c r="Z27" s="127"/>
      <c r="AA27" s="127"/>
      <c r="AB27" s="127"/>
      <c r="AC27" s="127"/>
      <c r="AD27" s="127"/>
      <c r="AE27" s="127"/>
      <c r="AF27" s="123"/>
      <c r="AG27" s="144"/>
      <c r="AH27" s="55"/>
      <c r="AI27" s="55"/>
      <c r="AJ27" s="55"/>
      <c r="AK27" s="55"/>
      <c r="AL27" s="111"/>
      <c r="AM27" s="127"/>
    </row>
    <row r="28" spans="1:39" ht="15.6" x14ac:dyDescent="0.3">
      <c r="A28" s="128">
        <v>3</v>
      </c>
      <c r="B28" s="398" t="s">
        <v>174</v>
      </c>
      <c r="C28" s="43"/>
      <c r="D28" s="43"/>
      <c r="E28" s="43"/>
      <c r="F28" s="111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123"/>
      <c r="T28" s="127"/>
      <c r="U28" s="127"/>
      <c r="V28" s="127"/>
      <c r="W28" s="111"/>
      <c r="X28" s="127"/>
      <c r="Y28" s="127"/>
      <c r="Z28" s="127"/>
      <c r="AA28" s="127"/>
      <c r="AB28" s="127"/>
      <c r="AC28" s="127"/>
      <c r="AD28" s="127"/>
      <c r="AE28" s="127"/>
      <c r="AF28" s="123"/>
      <c r="AG28" s="144"/>
      <c r="AH28" s="55"/>
      <c r="AI28" s="55"/>
      <c r="AJ28" s="55"/>
      <c r="AK28" s="55"/>
      <c r="AL28" s="111"/>
      <c r="AM28" s="127"/>
    </row>
    <row r="29" spans="1:39" ht="15.6" x14ac:dyDescent="0.3">
      <c r="A29" s="128">
        <v>4</v>
      </c>
      <c r="B29" s="398" t="s">
        <v>122</v>
      </c>
      <c r="C29" s="43"/>
      <c r="D29" s="43"/>
      <c r="E29" s="43"/>
      <c r="F29" s="111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123"/>
      <c r="T29" s="127"/>
      <c r="U29" s="127"/>
      <c r="V29" s="127"/>
      <c r="W29" s="111"/>
      <c r="X29" s="127"/>
      <c r="Y29" s="127"/>
      <c r="Z29" s="127"/>
      <c r="AA29" s="127"/>
      <c r="AB29" s="127"/>
      <c r="AC29" s="127"/>
      <c r="AD29" s="127"/>
      <c r="AE29" s="127"/>
      <c r="AF29" s="123"/>
      <c r="AG29" s="144"/>
      <c r="AH29" s="55"/>
      <c r="AI29" s="55"/>
      <c r="AJ29" s="55"/>
      <c r="AK29" s="55"/>
      <c r="AL29" s="111"/>
      <c r="AM29" s="127"/>
    </row>
    <row r="30" spans="1:39" ht="15.6" x14ac:dyDescent="0.3">
      <c r="A30" s="128">
        <v>5</v>
      </c>
      <c r="B30" s="398" t="s">
        <v>125</v>
      </c>
      <c r="C30" s="43"/>
      <c r="D30" s="43"/>
      <c r="E30" s="43"/>
      <c r="F30" s="111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123"/>
      <c r="T30" s="127"/>
      <c r="U30" s="127"/>
      <c r="V30" s="127"/>
      <c r="W30" s="111"/>
      <c r="X30" s="127"/>
      <c r="Y30" s="127"/>
      <c r="Z30" s="127"/>
      <c r="AA30" s="127"/>
      <c r="AB30" s="127"/>
      <c r="AC30" s="127"/>
      <c r="AD30" s="127"/>
      <c r="AE30" s="127"/>
      <c r="AF30" s="123"/>
      <c r="AG30" s="144"/>
      <c r="AH30" s="55"/>
      <c r="AI30" s="55"/>
      <c r="AJ30" s="55"/>
      <c r="AK30" s="55"/>
      <c r="AL30" s="111"/>
      <c r="AM30" s="127"/>
    </row>
    <row r="31" spans="1:39" ht="15.6" x14ac:dyDescent="0.3">
      <c r="A31" s="128">
        <v>6</v>
      </c>
      <c r="B31" s="398" t="s">
        <v>175</v>
      </c>
      <c r="C31" s="43"/>
      <c r="D31" s="43"/>
      <c r="E31" s="43"/>
      <c r="F31" s="111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123"/>
      <c r="T31" s="127"/>
      <c r="U31" s="127"/>
      <c r="V31" s="127"/>
      <c r="W31" s="111"/>
      <c r="X31" s="127"/>
      <c r="Y31" s="127"/>
      <c r="Z31" s="127"/>
      <c r="AA31" s="127"/>
      <c r="AB31" s="127"/>
      <c r="AC31" s="127"/>
      <c r="AD31" s="127"/>
      <c r="AE31" s="127"/>
      <c r="AF31" s="123"/>
      <c r="AG31" s="144"/>
      <c r="AH31" s="55"/>
      <c r="AI31" s="55"/>
      <c r="AJ31" s="55"/>
      <c r="AK31" s="55"/>
      <c r="AL31" s="111"/>
      <c r="AM31" s="127"/>
    </row>
    <row r="32" spans="1:39" ht="14.4" x14ac:dyDescent="0.3">
      <c r="A32" s="130"/>
      <c r="B32" s="170"/>
      <c r="C32" s="450" t="s">
        <v>263</v>
      </c>
      <c r="D32" s="450" t="s">
        <v>264</v>
      </c>
      <c r="E32" s="450" t="s">
        <v>314</v>
      </c>
      <c r="F32" s="134"/>
      <c r="G32" s="211">
        <v>4.8</v>
      </c>
      <c r="H32" s="211">
        <v>4.8</v>
      </c>
      <c r="I32" s="211">
        <v>4.5999999999999996</v>
      </c>
      <c r="J32" s="211">
        <v>4.5999999999999996</v>
      </c>
      <c r="K32" s="212">
        <f>(G32+H32+I32+J32)/4</f>
        <v>4.6999999999999993</v>
      </c>
      <c r="L32" s="211">
        <v>4.5999999999999996</v>
      </c>
      <c r="M32" s="211"/>
      <c r="N32" s="212">
        <f>L32-M32</f>
        <v>4.5999999999999996</v>
      </c>
      <c r="O32" s="211">
        <v>5</v>
      </c>
      <c r="P32" s="211">
        <v>0.1</v>
      </c>
      <c r="Q32" s="212">
        <f>O32-P32</f>
        <v>4.9000000000000004</v>
      </c>
      <c r="R32" s="157">
        <f>((K32*0.4)+(N32*0.4)+(Q32*0.2))</f>
        <v>4.7</v>
      </c>
      <c r="S32" s="126"/>
      <c r="T32" s="374">
        <v>6.14</v>
      </c>
      <c r="U32" s="364">
        <v>0.2</v>
      </c>
      <c r="V32" s="133">
        <f>T32-U32</f>
        <v>5.9399999999999995</v>
      </c>
      <c r="W32" s="365"/>
      <c r="X32" s="364">
        <v>6</v>
      </c>
      <c r="Y32" s="364">
        <v>5.3</v>
      </c>
      <c r="Z32" s="364">
        <v>6</v>
      </c>
      <c r="AA32" s="364">
        <v>5.2</v>
      </c>
      <c r="AB32" s="364">
        <v>4.3</v>
      </c>
      <c r="AC32" s="133">
        <f>SUM((X32*0.2),(Y32*0.25),(Z32*0.2),(AA32*0.2),(AB32*0.15))</f>
        <v>5.41</v>
      </c>
      <c r="AD32" s="364"/>
      <c r="AE32" s="133">
        <f>AC32-AD32</f>
        <v>5.41</v>
      </c>
      <c r="AF32" s="126"/>
      <c r="AG32" s="143">
        <f>R32</f>
        <v>4.7</v>
      </c>
      <c r="AH32" s="140">
        <f>V32</f>
        <v>5.9399999999999995</v>
      </c>
      <c r="AI32" s="140">
        <f>AE32</f>
        <v>5.41</v>
      </c>
      <c r="AJ32" s="140"/>
      <c r="AK32" s="334">
        <f>SUM((AG32*0.25)+(AH32*0.5)+(AI32*0.25))</f>
        <v>5.4974999999999996</v>
      </c>
      <c r="AL32" s="138"/>
      <c r="AM32" s="135">
        <v>3</v>
      </c>
    </row>
    <row r="33" spans="1:39" ht="15.6" x14ac:dyDescent="0.3">
      <c r="A33" s="128">
        <v>1</v>
      </c>
      <c r="B33" s="398" t="s">
        <v>160</v>
      </c>
      <c r="C33" s="43"/>
      <c r="D33" s="43"/>
      <c r="E33" s="43"/>
      <c r="F33" s="111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123"/>
      <c r="T33" s="116"/>
      <c r="U33" s="116"/>
      <c r="V33" s="116"/>
      <c r="W33" s="117"/>
      <c r="X33" s="116"/>
      <c r="Y33" s="116"/>
      <c r="Z33" s="116"/>
      <c r="AA33" s="116"/>
      <c r="AB33" s="116"/>
      <c r="AC33" s="116"/>
      <c r="AD33" s="115"/>
      <c r="AE33" s="115"/>
      <c r="AF33" s="123"/>
      <c r="AG33" s="144"/>
      <c r="AH33" s="55"/>
      <c r="AI33" s="55"/>
      <c r="AJ33" s="55"/>
      <c r="AK33" s="55"/>
      <c r="AL33" s="118"/>
      <c r="AM33" s="127"/>
    </row>
    <row r="34" spans="1:39" ht="15.6" x14ac:dyDescent="0.3">
      <c r="A34" s="128">
        <v>2</v>
      </c>
      <c r="B34" s="398" t="s">
        <v>150</v>
      </c>
      <c r="C34" s="43"/>
      <c r="D34" s="43"/>
      <c r="E34" s="43"/>
      <c r="F34" s="111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123"/>
      <c r="T34" s="127"/>
      <c r="U34" s="127"/>
      <c r="V34" s="127"/>
      <c r="W34" s="111"/>
      <c r="X34" s="127"/>
      <c r="Y34" s="127"/>
      <c r="Z34" s="127"/>
      <c r="AA34" s="127"/>
      <c r="AB34" s="127"/>
      <c r="AC34" s="127"/>
      <c r="AD34" s="127"/>
      <c r="AE34" s="127"/>
      <c r="AF34" s="123"/>
      <c r="AG34" s="144"/>
      <c r="AH34" s="55"/>
      <c r="AI34" s="55"/>
      <c r="AJ34" s="55"/>
      <c r="AK34" s="55"/>
      <c r="AL34" s="111"/>
      <c r="AM34" s="127"/>
    </row>
    <row r="35" spans="1:39" ht="15.6" x14ac:dyDescent="0.3">
      <c r="A35" s="128">
        <v>3</v>
      </c>
      <c r="B35" s="398" t="s">
        <v>144</v>
      </c>
      <c r="C35" s="43"/>
      <c r="D35" s="43"/>
      <c r="E35" s="43"/>
      <c r="F35" s="111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123"/>
      <c r="T35" s="127"/>
      <c r="U35" s="127"/>
      <c r="V35" s="127"/>
      <c r="W35" s="111"/>
      <c r="X35" s="127"/>
      <c r="Y35" s="127"/>
      <c r="Z35" s="127"/>
      <c r="AA35" s="127"/>
      <c r="AB35" s="127"/>
      <c r="AC35" s="127"/>
      <c r="AD35" s="127"/>
      <c r="AE35" s="127"/>
      <c r="AF35" s="123"/>
      <c r="AG35" s="144"/>
      <c r="AH35" s="55"/>
      <c r="AI35" s="55"/>
      <c r="AJ35" s="55"/>
      <c r="AK35" s="55"/>
      <c r="AL35" s="111"/>
      <c r="AM35" s="127"/>
    </row>
    <row r="36" spans="1:39" ht="15.6" x14ac:dyDescent="0.3">
      <c r="A36" s="128">
        <v>4</v>
      </c>
      <c r="B36" s="398" t="s">
        <v>170</v>
      </c>
      <c r="C36" s="43"/>
      <c r="D36" s="43"/>
      <c r="E36" s="43"/>
      <c r="F36" s="111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123"/>
      <c r="T36" s="127"/>
      <c r="U36" s="127"/>
      <c r="V36" s="127"/>
      <c r="W36" s="111"/>
      <c r="X36" s="127"/>
      <c r="Y36" s="127"/>
      <c r="Z36" s="127"/>
      <c r="AA36" s="127"/>
      <c r="AB36" s="127"/>
      <c r="AC36" s="127"/>
      <c r="AD36" s="127"/>
      <c r="AE36" s="127"/>
      <c r="AF36" s="123"/>
      <c r="AG36" s="144"/>
      <c r="AH36" s="55"/>
      <c r="AI36" s="55"/>
      <c r="AJ36" s="55"/>
      <c r="AK36" s="55"/>
      <c r="AL36" s="111"/>
      <c r="AM36" s="127"/>
    </row>
    <row r="37" spans="1:39" ht="15.6" x14ac:dyDescent="0.3">
      <c r="A37" s="128">
        <v>5</v>
      </c>
      <c r="B37" s="398" t="s">
        <v>151</v>
      </c>
      <c r="C37" s="43"/>
      <c r="D37" s="43"/>
      <c r="E37" s="43"/>
      <c r="F37" s="111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123"/>
      <c r="T37" s="127"/>
      <c r="U37" s="127"/>
      <c r="V37" s="127"/>
      <c r="W37" s="111"/>
      <c r="X37" s="127"/>
      <c r="Y37" s="127"/>
      <c r="Z37" s="127"/>
      <c r="AA37" s="127"/>
      <c r="AB37" s="127"/>
      <c r="AC37" s="127"/>
      <c r="AD37" s="127"/>
      <c r="AE37" s="127"/>
      <c r="AF37" s="123"/>
      <c r="AG37" s="144"/>
      <c r="AH37" s="55"/>
      <c r="AI37" s="55"/>
      <c r="AJ37" s="55"/>
      <c r="AK37" s="55"/>
      <c r="AL37" s="111"/>
      <c r="AM37" s="127"/>
    </row>
    <row r="38" spans="1:39" ht="15.6" x14ac:dyDescent="0.3">
      <c r="A38" s="128">
        <v>6</v>
      </c>
      <c r="B38" s="398" t="s">
        <v>186</v>
      </c>
      <c r="C38" s="43"/>
      <c r="D38" s="43"/>
      <c r="E38" s="43"/>
      <c r="F38" s="111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123"/>
      <c r="T38" s="127"/>
      <c r="U38" s="127"/>
      <c r="V38" s="127"/>
      <c r="W38" s="111"/>
      <c r="X38" s="127"/>
      <c r="Y38" s="127"/>
      <c r="Z38" s="127"/>
      <c r="AA38" s="127"/>
      <c r="AB38" s="127"/>
      <c r="AC38" s="127"/>
      <c r="AD38" s="127"/>
      <c r="AE38" s="127"/>
      <c r="AF38" s="123"/>
      <c r="AG38" s="144"/>
      <c r="AH38" s="55"/>
      <c r="AI38" s="55"/>
      <c r="AJ38" s="55"/>
      <c r="AK38" s="55"/>
      <c r="AL38" s="111"/>
      <c r="AM38" s="127"/>
    </row>
    <row r="39" spans="1:39" ht="14.4" x14ac:dyDescent="0.3">
      <c r="A39" s="130"/>
      <c r="B39" s="170"/>
      <c r="C39" s="450" t="s">
        <v>316</v>
      </c>
      <c r="D39" s="450" t="s">
        <v>134</v>
      </c>
      <c r="E39" s="450" t="s">
        <v>140</v>
      </c>
      <c r="F39" s="134"/>
      <c r="G39" s="211">
        <v>3</v>
      </c>
      <c r="H39" s="211">
        <v>5</v>
      </c>
      <c r="I39" s="211">
        <v>3.8</v>
      </c>
      <c r="J39" s="211">
        <v>4</v>
      </c>
      <c r="K39" s="212">
        <f>(G39+H39+I39+J39)/4</f>
        <v>3.95</v>
      </c>
      <c r="L39" s="211">
        <v>3.8</v>
      </c>
      <c r="M39" s="211"/>
      <c r="N39" s="212">
        <f>L39-M39</f>
        <v>3.8</v>
      </c>
      <c r="O39" s="211">
        <v>5.5</v>
      </c>
      <c r="P39" s="211">
        <v>0.2</v>
      </c>
      <c r="Q39" s="212">
        <f>O39-P39</f>
        <v>5.3</v>
      </c>
      <c r="R39" s="157">
        <f>((K39*0.4)+(N39*0.4)+(Q39*0.2))</f>
        <v>4.16</v>
      </c>
      <c r="S39" s="126"/>
      <c r="T39" s="374">
        <v>5.44</v>
      </c>
      <c r="U39" s="364"/>
      <c r="V39" s="133">
        <f>T39-U39</f>
        <v>5.44</v>
      </c>
      <c r="W39" s="365"/>
      <c r="X39" s="364">
        <v>5</v>
      </c>
      <c r="Y39" s="364">
        <v>5.3</v>
      </c>
      <c r="Z39" s="364">
        <v>5.3</v>
      </c>
      <c r="AA39" s="364">
        <v>5</v>
      </c>
      <c r="AB39" s="364">
        <v>4</v>
      </c>
      <c r="AC39" s="133">
        <f>SUM((X39*0.2),(Y39*0.25),(Z39*0.2),(AA39*0.2),(AB39*0.15))</f>
        <v>4.9849999999999994</v>
      </c>
      <c r="AD39" s="364"/>
      <c r="AE39" s="368">
        <f>AC39-AD39</f>
        <v>4.9849999999999994</v>
      </c>
      <c r="AF39" s="126"/>
      <c r="AG39" s="143">
        <f>R39</f>
        <v>4.16</v>
      </c>
      <c r="AH39" s="140">
        <f>V39</f>
        <v>5.44</v>
      </c>
      <c r="AI39" s="140">
        <f>AE39</f>
        <v>4.9849999999999994</v>
      </c>
      <c r="AJ39" s="140"/>
      <c r="AK39" s="334">
        <f>SUM((AG39*0.25)+(AH39*0.5)+(AI39*0.25))</f>
        <v>5.0062499999999996</v>
      </c>
      <c r="AL39" s="138"/>
      <c r="AM39" s="135">
        <v>4</v>
      </c>
    </row>
    <row r="40" spans="1:39" ht="14.4" x14ac:dyDescent="0.3">
      <c r="F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9" ht="14.4" x14ac:dyDescent="0.3">
      <c r="F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9" ht="14.4" x14ac:dyDescent="0.3">
      <c r="F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9" ht="14.4" x14ac:dyDescent="0.3">
      <c r="F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9" ht="14.4" x14ac:dyDescent="0.3">
      <c r="F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9" ht="14.4" x14ac:dyDescent="0.3">
      <c r="F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9" ht="14.4" x14ac:dyDescent="0.3">
      <c r="F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9" ht="14.4" x14ac:dyDescent="0.3">
      <c r="F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9" ht="14.4" x14ac:dyDescent="0.3">
      <c r="F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6:32" ht="14.4" x14ac:dyDescent="0.3">
      <c r="F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6:32" ht="14.4" x14ac:dyDescent="0.3">
      <c r="F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6:32" ht="14.4" x14ac:dyDescent="0.3">
      <c r="F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6:32" ht="14.4" x14ac:dyDescent="0.3">
      <c r="F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6:32" ht="14.4" x14ac:dyDescent="0.3">
      <c r="F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6:32" ht="14.4" x14ac:dyDescent="0.3">
      <c r="F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6:32" ht="14.4" x14ac:dyDescent="0.3">
      <c r="F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6:32" ht="14.4" x14ac:dyDescent="0.3">
      <c r="F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6:32" ht="14.4" x14ac:dyDescent="0.3">
      <c r="F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6:32" ht="14.4" x14ac:dyDescent="0.3">
      <c r="F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6:32" ht="14.4" x14ac:dyDescent="0.3">
      <c r="F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</row>
    <row r="60" spans="6:32" ht="14.4" x14ac:dyDescent="0.3">
      <c r="F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</row>
    <row r="61" spans="6:32" ht="14.4" x14ac:dyDescent="0.3">
      <c r="F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</row>
    <row r="62" spans="6:32" ht="14.4" x14ac:dyDescent="0.3">
      <c r="F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</row>
    <row r="63" spans="6:32" ht="14.4" x14ac:dyDescent="0.3">
      <c r="F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</row>
    <row r="64" spans="6:32" ht="14.4" x14ac:dyDescent="0.3">
      <c r="F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</row>
    <row r="65" spans="6:32" ht="14.4" x14ac:dyDescent="0.3">
      <c r="F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</row>
    <row r="66" spans="6:32" ht="14.4" x14ac:dyDescent="0.3">
      <c r="F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</row>
    <row r="67" spans="6:32" ht="14.4" x14ac:dyDescent="0.3">
      <c r="F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</row>
    <row r="68" spans="6:32" ht="14.4" x14ac:dyDescent="0.3">
      <c r="F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</row>
    <row r="69" spans="6:32" ht="14.4" x14ac:dyDescent="0.3">
      <c r="F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</row>
    <row r="70" spans="6:32" ht="14.4" x14ac:dyDescent="0.3">
      <c r="F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</row>
  </sheetData>
  <mergeCells count="2">
    <mergeCell ref="A3:B3"/>
    <mergeCell ref="X10:Z10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234F-F0ED-442E-ADD1-A2C830165A4B}">
  <sheetPr>
    <pageSetUpPr fitToPage="1"/>
  </sheetPr>
  <dimension ref="A1:W14"/>
  <sheetViews>
    <sheetView topLeftCell="D1" workbookViewId="0">
      <selection activeCell="Q14" sqref="Q14"/>
    </sheetView>
  </sheetViews>
  <sheetFormatPr defaultRowHeight="13.2" x14ac:dyDescent="0.25"/>
  <cols>
    <col min="1" max="1" width="6.88671875" customWidth="1"/>
    <col min="2" max="2" width="17.44140625" customWidth="1"/>
    <col min="3" max="3" width="20.88671875" customWidth="1"/>
    <col min="4" max="4" width="23.44140625" customWidth="1"/>
    <col min="5" max="5" width="21.88671875" customWidth="1"/>
    <col min="6" max="6" width="3.33203125" customWidth="1"/>
    <col min="9" max="9" width="12" customWidth="1"/>
    <col min="10" max="10" width="3.33203125" customWidth="1"/>
    <col min="13" max="13" width="12" customWidth="1"/>
    <col min="14" max="14" width="4" customWidth="1"/>
    <col min="17" max="17" width="12" customWidth="1"/>
    <col min="18" max="18" width="4" customWidth="1"/>
    <col min="23" max="23" width="11.33203125" customWidth="1"/>
  </cols>
  <sheetData>
    <row r="1" spans="1:23" ht="15.6" x14ac:dyDescent="0.3">
      <c r="A1" s="97" t="str">
        <f>'Comp Detail'!A1</f>
        <v>Vaulting NSW State Championships 2024</v>
      </c>
      <c r="B1" s="3"/>
      <c r="C1" s="41"/>
      <c r="D1" s="164" t="s">
        <v>80</v>
      </c>
      <c r="E1" s="1" t="s">
        <v>331</v>
      </c>
      <c r="F1" s="41"/>
      <c r="W1" s="197">
        <f ca="1">NOW()</f>
        <v>45455.966401967591</v>
      </c>
    </row>
    <row r="2" spans="1:23" ht="15.6" x14ac:dyDescent="0.3">
      <c r="A2" s="28"/>
      <c r="B2" s="3"/>
      <c r="C2" s="41"/>
      <c r="D2" s="164" t="s">
        <v>81</v>
      </c>
      <c r="E2" s="461" t="s">
        <v>205</v>
      </c>
      <c r="W2" s="198">
        <f ca="1">NOW()</f>
        <v>45455.966401967591</v>
      </c>
    </row>
    <row r="3" spans="1:23" ht="15.6" x14ac:dyDescent="0.3">
      <c r="A3" s="595" t="str">
        <f>'Comp Detail'!A3</f>
        <v>7th to 9th June 2024</v>
      </c>
      <c r="B3" s="596"/>
      <c r="C3" s="41"/>
      <c r="D3" s="164" t="s">
        <v>82</v>
      </c>
      <c r="E3" s="3" t="s">
        <v>318</v>
      </c>
      <c r="F3" s="41"/>
    </row>
    <row r="4" spans="1:23" ht="15.6" x14ac:dyDescent="0.3">
      <c r="A4" s="105"/>
      <c r="B4" s="103"/>
      <c r="C4" s="103"/>
      <c r="D4" s="164"/>
    </row>
    <row r="5" spans="1:23" ht="14.4" x14ac:dyDescent="0.3">
      <c r="A5" s="262"/>
      <c r="B5" s="263"/>
      <c r="C5" s="3"/>
      <c r="D5" s="4"/>
      <c r="E5" s="4"/>
      <c r="F5" s="4"/>
    </row>
    <row r="6" spans="1:23" ht="15.6" x14ac:dyDescent="0.3">
      <c r="A6" s="57" t="s">
        <v>103</v>
      </c>
      <c r="B6" s="68"/>
      <c r="C6" s="58"/>
      <c r="D6" s="68"/>
      <c r="E6" s="58"/>
      <c r="F6" s="58"/>
    </row>
    <row r="7" spans="1:23" x14ac:dyDescent="0.25">
      <c r="A7" s="264" t="s">
        <v>111</v>
      </c>
    </row>
    <row r="8" spans="1:23" ht="15.6" x14ac:dyDescent="0.3">
      <c r="A8" s="57"/>
      <c r="B8" s="68"/>
      <c r="C8" s="58"/>
      <c r="D8" s="58"/>
      <c r="E8" s="58"/>
      <c r="F8" s="265"/>
      <c r="G8" s="68" t="s">
        <v>47</v>
      </c>
      <c r="H8" s="68"/>
      <c r="I8" s="58"/>
      <c r="J8" s="265"/>
      <c r="K8" s="68" t="s">
        <v>46</v>
      </c>
      <c r="L8" s="68"/>
      <c r="M8" s="58"/>
      <c r="N8" s="265"/>
      <c r="O8" s="68" t="s">
        <v>48</v>
      </c>
      <c r="P8" s="68"/>
      <c r="Q8" s="58"/>
      <c r="R8" s="265"/>
    </row>
    <row r="9" spans="1:23" ht="15.6" x14ac:dyDescent="0.3">
      <c r="A9" s="61"/>
      <c r="B9" s="69"/>
      <c r="C9" s="58"/>
      <c r="D9" s="58"/>
      <c r="E9" s="58"/>
      <c r="F9" s="265"/>
      <c r="G9" s="58" t="str">
        <f>E1</f>
        <v>Emily Leadbeater</v>
      </c>
      <c r="H9" s="58"/>
      <c r="I9" s="58"/>
      <c r="J9" s="266"/>
      <c r="K9" s="58" t="str">
        <f>E2</f>
        <v>Robyn Bruderer</v>
      </c>
      <c r="L9" s="58"/>
      <c r="M9" s="58"/>
      <c r="N9" s="266"/>
      <c r="O9" s="58" t="str">
        <f>E3</f>
        <v>Nina Fritzell</v>
      </c>
      <c r="P9" s="58"/>
      <c r="Q9" s="58"/>
      <c r="R9" s="266"/>
    </row>
    <row r="10" spans="1:23" ht="14.4" x14ac:dyDescent="0.3">
      <c r="A10" s="58"/>
      <c r="B10" s="58"/>
      <c r="C10" s="58"/>
      <c r="D10" s="58"/>
      <c r="E10" s="58"/>
      <c r="F10" s="265"/>
      <c r="G10" s="68" t="s">
        <v>26</v>
      </c>
      <c r="H10" s="68"/>
      <c r="I10" s="58"/>
      <c r="J10" s="265"/>
      <c r="K10" s="68" t="s">
        <v>26</v>
      </c>
      <c r="L10" s="68"/>
      <c r="M10" s="58"/>
      <c r="N10" s="265"/>
      <c r="O10" s="68" t="s">
        <v>26</v>
      </c>
      <c r="P10" s="68"/>
      <c r="Q10" s="58"/>
      <c r="R10" s="265"/>
    </row>
    <row r="11" spans="1:23" ht="14.4" x14ac:dyDescent="0.3">
      <c r="F11" s="265"/>
      <c r="G11" s="165"/>
      <c r="H11" s="178"/>
      <c r="I11" s="178" t="s">
        <v>84</v>
      </c>
      <c r="J11" s="267"/>
      <c r="K11" s="165"/>
      <c r="L11" s="178"/>
      <c r="M11" s="178" t="s">
        <v>84</v>
      </c>
      <c r="N11" s="267"/>
      <c r="O11" s="165"/>
      <c r="P11" s="178"/>
      <c r="Q11" s="178" t="s">
        <v>84</v>
      </c>
      <c r="R11" s="267"/>
      <c r="S11" s="58"/>
      <c r="T11" s="58"/>
      <c r="U11" s="58"/>
      <c r="V11" s="72" t="s">
        <v>52</v>
      </c>
      <c r="W11" s="73"/>
    </row>
    <row r="12" spans="1:23" ht="14.4" x14ac:dyDescent="0.3">
      <c r="A12" s="268" t="s">
        <v>24</v>
      </c>
      <c r="B12" s="268" t="s">
        <v>25</v>
      </c>
      <c r="C12" s="268" t="s">
        <v>26</v>
      </c>
      <c r="D12" s="268" t="s">
        <v>27</v>
      </c>
      <c r="E12" s="268" t="s">
        <v>28</v>
      </c>
      <c r="F12" s="265"/>
      <c r="G12" s="167"/>
      <c r="H12" s="161" t="s">
        <v>91</v>
      </c>
      <c r="I12" s="179" t="s">
        <v>34</v>
      </c>
      <c r="J12" s="267"/>
      <c r="K12" s="167"/>
      <c r="L12" s="161" t="s">
        <v>91</v>
      </c>
      <c r="M12" s="179" t="s">
        <v>34</v>
      </c>
      <c r="N12" s="267"/>
      <c r="O12" s="167"/>
      <c r="P12" s="161" t="s">
        <v>91</v>
      </c>
      <c r="Q12" s="179" t="s">
        <v>34</v>
      </c>
      <c r="R12" s="267"/>
      <c r="S12" s="268" t="s">
        <v>47</v>
      </c>
      <c r="T12" s="268" t="s">
        <v>46</v>
      </c>
      <c r="U12" s="268" t="s">
        <v>48</v>
      </c>
      <c r="V12" s="305" t="s">
        <v>32</v>
      </c>
      <c r="W12" s="305" t="s">
        <v>35</v>
      </c>
    </row>
    <row r="13" spans="1:23" ht="14.4" x14ac:dyDescent="0.3">
      <c r="F13" s="265"/>
      <c r="G13" s="41"/>
      <c r="H13" s="181"/>
      <c r="I13" s="181"/>
      <c r="J13" s="267"/>
      <c r="K13" s="41"/>
      <c r="L13" s="181"/>
      <c r="M13" s="181"/>
      <c r="N13" s="267"/>
      <c r="O13" s="41"/>
      <c r="P13" s="181"/>
      <c r="Q13" s="181"/>
      <c r="R13" s="267"/>
      <c r="S13" s="70"/>
      <c r="T13" s="70"/>
      <c r="U13" s="70"/>
      <c r="V13" s="70"/>
      <c r="W13" s="72"/>
    </row>
    <row r="14" spans="1:23" ht="14.4" x14ac:dyDescent="0.3">
      <c r="A14" s="398">
        <v>77</v>
      </c>
      <c r="B14" s="398" t="s">
        <v>166</v>
      </c>
      <c r="C14" s="448" t="s">
        <v>309</v>
      </c>
      <c r="D14" s="448" t="s">
        <v>166</v>
      </c>
      <c r="E14" s="448" t="s">
        <v>162</v>
      </c>
      <c r="F14" s="265"/>
      <c r="G14" s="269">
        <v>8</v>
      </c>
      <c r="H14" s="162">
        <v>0.6</v>
      </c>
      <c r="I14" s="21">
        <f t="shared" ref="I14" si="0">G14-H14</f>
        <v>7.4</v>
      </c>
      <c r="J14" s="267"/>
      <c r="K14" s="269">
        <v>6.3</v>
      </c>
      <c r="L14" s="162"/>
      <c r="M14" s="21">
        <f t="shared" ref="M14" si="1">K14-L14</f>
        <v>6.3</v>
      </c>
      <c r="N14" s="267"/>
      <c r="O14" s="269">
        <v>8</v>
      </c>
      <c r="P14" s="162">
        <v>0.2</v>
      </c>
      <c r="Q14" s="21">
        <f t="shared" ref="Q14" si="2">O14-P14</f>
        <v>7.8</v>
      </c>
      <c r="R14" s="267"/>
      <c r="S14" s="94">
        <f t="shared" ref="S14" si="3">I14</f>
        <v>7.4</v>
      </c>
      <c r="T14" s="94">
        <f t="shared" ref="T14" si="4">M14</f>
        <v>6.3</v>
      </c>
      <c r="U14" s="94">
        <f>Q14</f>
        <v>7.8</v>
      </c>
      <c r="V14" s="92">
        <f>SUM(S14+T14+U14)/3</f>
        <v>7.166666666666667</v>
      </c>
      <c r="W14" s="32">
        <v>1</v>
      </c>
    </row>
  </sheetData>
  <sortState xmlns:xlrd2="http://schemas.microsoft.com/office/spreadsheetml/2017/richdata2" ref="A14:W14">
    <sortCondition descending="1" ref="V14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&amp;C&amp;A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639D-821D-43DD-80BC-DEFF21E4B6ED}">
  <sheetPr>
    <pageSetUpPr fitToPage="1"/>
  </sheetPr>
  <dimension ref="A1:W15"/>
  <sheetViews>
    <sheetView topLeftCell="C1" workbookViewId="0">
      <selection activeCell="V18" sqref="V18"/>
    </sheetView>
  </sheetViews>
  <sheetFormatPr defaultRowHeight="13.2" x14ac:dyDescent="0.25"/>
  <cols>
    <col min="1" max="1" width="6.88671875" customWidth="1"/>
    <col min="2" max="2" width="15.6640625" customWidth="1"/>
    <col min="3" max="3" width="20.109375" customWidth="1"/>
    <col min="4" max="4" width="21.77734375" customWidth="1"/>
    <col min="5" max="5" width="21.88671875" customWidth="1"/>
    <col min="6" max="6" width="3.33203125" customWidth="1"/>
    <col min="9" max="9" width="12" customWidth="1"/>
    <col min="10" max="10" width="3.33203125" customWidth="1"/>
    <col min="13" max="13" width="12" customWidth="1"/>
    <col min="14" max="14" width="3.33203125" customWidth="1"/>
    <col min="17" max="17" width="12" customWidth="1"/>
    <col min="18" max="18" width="4" customWidth="1"/>
    <col min="23" max="23" width="11.33203125" customWidth="1"/>
  </cols>
  <sheetData>
    <row r="1" spans="1:23" ht="15.6" x14ac:dyDescent="0.3">
      <c r="A1" s="97" t="str">
        <f>'Comp Detail'!A1</f>
        <v>Vaulting NSW State Championships 2024</v>
      </c>
      <c r="B1" s="3"/>
      <c r="C1" s="41"/>
      <c r="D1" s="164" t="s">
        <v>80</v>
      </c>
      <c r="E1" s="1" t="s">
        <v>331</v>
      </c>
      <c r="F1" s="41"/>
      <c r="W1" s="197">
        <f ca="1">NOW()</f>
        <v>45455.966401967591</v>
      </c>
    </row>
    <row r="2" spans="1:23" ht="15.6" x14ac:dyDescent="0.3">
      <c r="A2" s="28"/>
      <c r="B2" s="3"/>
      <c r="C2" s="41"/>
      <c r="D2" s="164" t="s">
        <v>81</v>
      </c>
      <c r="E2" s="461" t="s">
        <v>205</v>
      </c>
      <c r="W2" s="198">
        <f ca="1">NOW()</f>
        <v>45455.966401967591</v>
      </c>
    </row>
    <row r="3" spans="1:23" ht="15.6" x14ac:dyDescent="0.3">
      <c r="A3" s="595" t="str">
        <f>'Comp Detail'!A3</f>
        <v>7th to 9th June 2024</v>
      </c>
      <c r="B3" s="596"/>
      <c r="C3" s="41"/>
      <c r="D3" s="164" t="s">
        <v>82</v>
      </c>
      <c r="E3" s="3" t="s">
        <v>318</v>
      </c>
      <c r="F3" s="41"/>
    </row>
    <row r="4" spans="1:23" ht="15.6" x14ac:dyDescent="0.3">
      <c r="A4" s="105"/>
      <c r="B4" s="103"/>
      <c r="C4" s="103"/>
      <c r="D4" s="164"/>
    </row>
    <row r="5" spans="1:23" ht="14.4" x14ac:dyDescent="0.3">
      <c r="A5" s="262"/>
      <c r="B5" s="263"/>
      <c r="C5" s="3"/>
      <c r="D5" s="4"/>
      <c r="E5" s="4"/>
      <c r="F5" s="4"/>
    </row>
    <row r="6" spans="1:23" ht="15.6" x14ac:dyDescent="0.3">
      <c r="A6" s="57" t="s">
        <v>104</v>
      </c>
      <c r="B6" s="68"/>
      <c r="C6" s="58"/>
      <c r="D6" s="68"/>
      <c r="E6" s="58"/>
      <c r="F6" s="58"/>
    </row>
    <row r="7" spans="1:23" x14ac:dyDescent="0.25">
      <c r="A7" s="264" t="s">
        <v>105</v>
      </c>
    </row>
    <row r="8" spans="1:23" ht="15.6" x14ac:dyDescent="0.3">
      <c r="A8" s="57"/>
      <c r="B8" s="68"/>
      <c r="C8" s="58"/>
      <c r="D8" s="58"/>
      <c r="E8" s="58"/>
      <c r="F8" s="265"/>
      <c r="G8" s="68" t="s">
        <v>47</v>
      </c>
      <c r="H8" s="68"/>
      <c r="I8" s="58"/>
      <c r="J8" s="265"/>
      <c r="K8" s="68" t="s">
        <v>46</v>
      </c>
      <c r="L8" s="68"/>
      <c r="M8" s="58"/>
      <c r="N8" s="265"/>
      <c r="O8" s="68" t="s">
        <v>48</v>
      </c>
      <c r="P8" s="68"/>
      <c r="Q8" s="58"/>
      <c r="R8" s="265"/>
    </row>
    <row r="9" spans="1:23" ht="15.6" x14ac:dyDescent="0.3">
      <c r="A9" s="61"/>
      <c r="B9" s="69"/>
      <c r="C9" s="58"/>
      <c r="D9" s="58"/>
      <c r="E9" s="58"/>
      <c r="F9" s="265"/>
      <c r="G9" s="58" t="str">
        <f>E1</f>
        <v>Emily Leadbeater</v>
      </c>
      <c r="H9" s="58"/>
      <c r="I9" s="58"/>
      <c r="J9" s="266"/>
      <c r="K9" s="58" t="str">
        <f>E2</f>
        <v>Robyn Bruderer</v>
      </c>
      <c r="L9" s="58"/>
      <c r="M9" s="58"/>
      <c r="N9" s="266"/>
      <c r="O9" s="58" t="str">
        <f>E3</f>
        <v>Nina Fritzell</v>
      </c>
      <c r="P9" s="58"/>
      <c r="Q9" s="58"/>
      <c r="R9" s="266"/>
    </row>
    <row r="10" spans="1:23" ht="14.4" x14ac:dyDescent="0.3">
      <c r="A10" s="58"/>
      <c r="B10" s="58"/>
      <c r="C10" s="58"/>
      <c r="D10" s="58"/>
      <c r="E10" s="58"/>
      <c r="F10" s="265"/>
      <c r="G10" s="68" t="s">
        <v>26</v>
      </c>
      <c r="H10" s="68"/>
      <c r="I10" s="58"/>
      <c r="J10" s="265"/>
      <c r="K10" s="68" t="s">
        <v>26</v>
      </c>
      <c r="L10" s="68"/>
      <c r="M10" s="58"/>
      <c r="N10" s="265"/>
      <c r="O10" s="68" t="s">
        <v>26</v>
      </c>
      <c r="P10" s="68"/>
      <c r="Q10" s="58"/>
      <c r="R10" s="265"/>
    </row>
    <row r="11" spans="1:23" ht="14.4" x14ac:dyDescent="0.3">
      <c r="F11" s="265"/>
      <c r="G11" s="165"/>
      <c r="H11" s="178"/>
      <c r="I11" s="178" t="s">
        <v>84</v>
      </c>
      <c r="J11" s="267"/>
      <c r="K11" s="165"/>
      <c r="L11" s="178"/>
      <c r="M11" s="178" t="s">
        <v>84</v>
      </c>
      <c r="N11" s="267"/>
      <c r="O11" s="165"/>
      <c r="P11" s="178"/>
      <c r="Q11" s="178" t="s">
        <v>84</v>
      </c>
      <c r="R11" s="267"/>
      <c r="S11" s="58"/>
      <c r="T11" s="58"/>
      <c r="U11" s="58"/>
      <c r="V11" s="72" t="s">
        <v>52</v>
      </c>
      <c r="W11" s="73"/>
    </row>
    <row r="12" spans="1:23" ht="14.4" x14ac:dyDescent="0.3">
      <c r="A12" s="268" t="s">
        <v>24</v>
      </c>
      <c r="B12" s="268" t="s">
        <v>25</v>
      </c>
      <c r="C12" s="268" t="s">
        <v>26</v>
      </c>
      <c r="D12" s="268" t="s">
        <v>27</v>
      </c>
      <c r="E12" s="268" t="s">
        <v>28</v>
      </c>
      <c r="F12" s="265"/>
      <c r="G12" s="167"/>
      <c r="H12" s="161" t="s">
        <v>91</v>
      </c>
      <c r="I12" s="179" t="s">
        <v>34</v>
      </c>
      <c r="J12" s="267"/>
      <c r="K12" s="167"/>
      <c r="L12" s="161" t="s">
        <v>91</v>
      </c>
      <c r="M12" s="179" t="s">
        <v>34</v>
      </c>
      <c r="N12" s="267"/>
      <c r="O12" s="167"/>
      <c r="P12" s="161" t="s">
        <v>91</v>
      </c>
      <c r="Q12" s="179" t="s">
        <v>34</v>
      </c>
      <c r="R12" s="267"/>
      <c r="S12" s="268" t="s">
        <v>47</v>
      </c>
      <c r="T12" s="268" t="s">
        <v>46</v>
      </c>
      <c r="U12" s="268" t="s">
        <v>48</v>
      </c>
      <c r="V12" s="305" t="s">
        <v>32</v>
      </c>
      <c r="W12" s="305" t="s">
        <v>35</v>
      </c>
    </row>
    <row r="13" spans="1:23" ht="14.4" x14ac:dyDescent="0.3">
      <c r="F13" s="265"/>
      <c r="G13" s="41"/>
      <c r="H13" s="181"/>
      <c r="I13" s="181"/>
      <c r="J13" s="267"/>
      <c r="K13" s="41"/>
      <c r="L13" s="181"/>
      <c r="M13" s="181"/>
      <c r="N13" s="267"/>
      <c r="O13" s="41"/>
      <c r="P13" s="181"/>
      <c r="Q13" s="181"/>
      <c r="R13" s="267"/>
      <c r="S13" s="70"/>
      <c r="T13" s="70"/>
      <c r="U13" s="70"/>
      <c r="V13" s="70"/>
      <c r="W13" s="72"/>
    </row>
    <row r="14" spans="1:23" ht="14.4" x14ac:dyDescent="0.3">
      <c r="A14" s="398">
        <v>77</v>
      </c>
      <c r="B14" s="398" t="s">
        <v>166</v>
      </c>
      <c r="C14" s="448" t="s">
        <v>309</v>
      </c>
      <c r="D14" s="448" t="s">
        <v>166</v>
      </c>
      <c r="E14" s="448" t="s">
        <v>162</v>
      </c>
      <c r="F14" s="265"/>
      <c r="G14" s="269">
        <v>8.6</v>
      </c>
      <c r="H14" s="162"/>
      <c r="I14" s="21">
        <f t="shared" ref="I14" si="0">G14-H14</f>
        <v>8.6</v>
      </c>
      <c r="J14" s="267"/>
      <c r="K14" s="269">
        <v>7.2</v>
      </c>
      <c r="L14" s="162"/>
      <c r="M14" s="21">
        <f t="shared" ref="M14" si="1">K14-L14</f>
        <v>7.2</v>
      </c>
      <c r="N14" s="267"/>
      <c r="O14" s="269">
        <v>8</v>
      </c>
      <c r="P14" s="162"/>
      <c r="Q14" s="21">
        <f t="shared" ref="Q14" si="2">O14-P14</f>
        <v>8</v>
      </c>
      <c r="R14" s="267"/>
      <c r="S14" s="94">
        <f t="shared" ref="S14" si="3">I14</f>
        <v>8.6</v>
      </c>
      <c r="T14" s="94">
        <f t="shared" ref="T14" si="4">M14</f>
        <v>7.2</v>
      </c>
      <c r="U14" s="94">
        <f>Q14</f>
        <v>8</v>
      </c>
      <c r="V14" s="92">
        <f>SUM(S14+T14+U14)/3</f>
        <v>7.9333333333333336</v>
      </c>
      <c r="W14" s="32">
        <v>1</v>
      </c>
    </row>
    <row r="15" spans="1:23" ht="14.4" x14ac:dyDescent="0.3">
      <c r="A15" s="398">
        <v>60</v>
      </c>
      <c r="B15" s="398" t="s">
        <v>311</v>
      </c>
      <c r="C15" s="448" t="s">
        <v>308</v>
      </c>
      <c r="D15" s="398" t="s">
        <v>311</v>
      </c>
      <c r="E15" s="448" t="s">
        <v>323</v>
      </c>
      <c r="F15" s="265"/>
      <c r="G15" s="269"/>
      <c r="H15" s="162"/>
      <c r="I15" s="21">
        <f t="shared" ref="I15" si="5">G15-H15</f>
        <v>0</v>
      </c>
      <c r="J15" s="267"/>
      <c r="K15" s="269"/>
      <c r="L15" s="162"/>
      <c r="M15" s="21">
        <f t="shared" ref="M15" si="6">K15-L15</f>
        <v>0</v>
      </c>
      <c r="N15" s="267"/>
      <c r="O15" s="269"/>
      <c r="P15" s="162"/>
      <c r="Q15" s="21">
        <f t="shared" ref="Q15" si="7">O15-P15</f>
        <v>0</v>
      </c>
      <c r="R15" s="267"/>
      <c r="S15" s="94">
        <f t="shared" ref="S15" si="8">I15</f>
        <v>0</v>
      </c>
      <c r="T15" s="94">
        <f t="shared" ref="T15" si="9">M15</f>
        <v>0</v>
      </c>
      <c r="U15" s="94">
        <f>Q15</f>
        <v>0</v>
      </c>
      <c r="V15" s="92">
        <f>SUM(S15+T15+U15)/3</f>
        <v>0</v>
      </c>
      <c r="W15" s="32" t="s">
        <v>332</v>
      </c>
    </row>
  </sheetData>
  <sortState xmlns:xlrd2="http://schemas.microsoft.com/office/spreadsheetml/2017/richdata2" ref="A14:W14">
    <sortCondition descending="1" ref="V14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33AC-3DC8-4C0E-8989-372351EE9562}">
  <sheetPr>
    <pageSetUpPr fitToPage="1"/>
  </sheetPr>
  <dimension ref="A1:R28"/>
  <sheetViews>
    <sheetView workbookViewId="0">
      <selection activeCell="Q11" sqref="Q11"/>
    </sheetView>
  </sheetViews>
  <sheetFormatPr defaultRowHeight="13.2" x14ac:dyDescent="0.25"/>
  <cols>
    <col min="2" max="2" width="35.33203125" customWidth="1"/>
    <col min="3" max="3" width="20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2.7773437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205</v>
      </c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3" t="s">
        <v>330</v>
      </c>
      <c r="K3" s="1"/>
      <c r="L3" s="1"/>
      <c r="M3" s="1"/>
    </row>
    <row r="4" spans="1:18" ht="15.6" x14ac:dyDescent="0.3">
      <c r="A4" s="105"/>
      <c r="B4" s="106"/>
      <c r="C4" s="3"/>
      <c r="K4" s="1"/>
      <c r="L4" s="1"/>
      <c r="M4" s="1"/>
    </row>
    <row r="5" spans="1:18" ht="15.6" x14ac:dyDescent="0.3">
      <c r="A5" s="238" t="s">
        <v>217</v>
      </c>
      <c r="B5" s="2"/>
      <c r="C5" s="4"/>
      <c r="D5" s="376"/>
      <c r="E5" s="2"/>
      <c r="F5" s="4"/>
      <c r="G5" s="4"/>
      <c r="H5" s="2"/>
      <c r="I5" s="376"/>
      <c r="J5" s="376"/>
      <c r="K5" s="377"/>
      <c r="L5" s="378"/>
      <c r="M5" s="376"/>
      <c r="N5" s="376"/>
      <c r="O5" s="376"/>
      <c r="P5" s="376"/>
      <c r="Q5" s="376"/>
      <c r="R5" s="376"/>
    </row>
    <row r="6" spans="1:18" ht="15.6" x14ac:dyDescent="0.3">
      <c r="A6" s="238" t="s">
        <v>53</v>
      </c>
      <c r="B6" s="2">
        <v>21</v>
      </c>
      <c r="C6" s="4"/>
      <c r="D6" s="376"/>
      <c r="E6" s="4"/>
      <c r="F6" s="4"/>
      <c r="G6" s="4"/>
      <c r="H6" s="4"/>
      <c r="I6" s="376"/>
      <c r="J6" s="376"/>
      <c r="K6" s="376"/>
      <c r="L6" s="376"/>
      <c r="M6" s="376"/>
      <c r="N6" s="376"/>
      <c r="O6" s="376"/>
      <c r="P6" s="376"/>
      <c r="Q6" s="376"/>
      <c r="R6" s="376"/>
    </row>
    <row r="7" spans="1:18" ht="14.4" x14ac:dyDescent="0.3">
      <c r="A7" s="4"/>
      <c r="B7" s="4"/>
      <c r="C7" s="4"/>
      <c r="D7" s="376"/>
      <c r="E7" s="2"/>
      <c r="F7" s="4"/>
      <c r="G7" s="4"/>
      <c r="H7" s="4"/>
      <c r="I7" s="379"/>
      <c r="J7" s="379"/>
      <c r="K7" s="376"/>
      <c r="L7" s="376"/>
      <c r="M7" s="379"/>
      <c r="N7" s="376"/>
      <c r="O7" s="376"/>
      <c r="P7" s="376"/>
      <c r="Q7" s="380"/>
      <c r="R7" s="376"/>
    </row>
    <row r="8" spans="1:18" ht="14.4" x14ac:dyDescent="0.3">
      <c r="D8" s="381"/>
      <c r="E8" s="39" t="s">
        <v>14</v>
      </c>
      <c r="F8" s="30"/>
      <c r="G8" s="30"/>
      <c r="H8" s="30"/>
      <c r="I8" s="382" t="s">
        <v>14</v>
      </c>
      <c r="J8" s="383"/>
      <c r="K8" s="379"/>
      <c r="L8" s="379"/>
      <c r="M8" s="382" t="s">
        <v>54</v>
      </c>
      <c r="N8" s="381"/>
      <c r="O8" s="379"/>
      <c r="P8" s="379"/>
      <c r="Q8" s="384" t="s">
        <v>15</v>
      </c>
      <c r="R8" s="379"/>
    </row>
    <row r="9" spans="1:18" ht="14.4" x14ac:dyDescent="0.3">
      <c r="A9" s="30" t="s">
        <v>24</v>
      </c>
      <c r="B9" s="30" t="s">
        <v>25</v>
      </c>
      <c r="C9" s="108" t="s">
        <v>28</v>
      </c>
      <c r="D9" s="385"/>
      <c r="E9" s="30" t="s">
        <v>4</v>
      </c>
      <c r="F9" s="30" t="s">
        <v>5</v>
      </c>
      <c r="G9" s="30" t="s">
        <v>6</v>
      </c>
      <c r="H9" s="30" t="s">
        <v>7</v>
      </c>
      <c r="I9" s="382" t="s">
        <v>15</v>
      </c>
      <c r="J9" s="383"/>
      <c r="K9" s="376" t="s">
        <v>36</v>
      </c>
      <c r="L9" s="376" t="s">
        <v>58</v>
      </c>
      <c r="M9" s="382" t="s">
        <v>15</v>
      </c>
      <c r="N9" s="385"/>
      <c r="O9" s="379" t="s">
        <v>66</v>
      </c>
      <c r="P9" s="379" t="s">
        <v>67</v>
      </c>
      <c r="Q9" s="384" t="s">
        <v>32</v>
      </c>
      <c r="R9" s="379" t="s">
        <v>35</v>
      </c>
    </row>
    <row r="10" spans="1:18" ht="14.4" x14ac:dyDescent="0.3">
      <c r="D10" s="385"/>
      <c r="E10" s="30"/>
      <c r="F10" s="30"/>
      <c r="G10" s="30"/>
      <c r="H10" s="30"/>
      <c r="I10" s="382"/>
      <c r="J10" s="383"/>
      <c r="K10" s="376"/>
      <c r="L10" s="376"/>
      <c r="M10" s="382"/>
      <c r="N10" s="385"/>
      <c r="O10" s="376"/>
      <c r="P10" s="376"/>
      <c r="Q10" s="384"/>
      <c r="R10" s="379"/>
    </row>
    <row r="11" spans="1:18" x14ac:dyDescent="0.25">
      <c r="A11" s="398">
        <v>37</v>
      </c>
      <c r="B11" t="s">
        <v>214</v>
      </c>
      <c r="C11" s="394" t="s">
        <v>132</v>
      </c>
      <c r="D11" s="385"/>
      <c r="E11" s="386">
        <v>8</v>
      </c>
      <c r="F11" s="386">
        <v>9</v>
      </c>
      <c r="G11" s="386">
        <v>7</v>
      </c>
      <c r="H11" s="386">
        <v>6.8</v>
      </c>
      <c r="I11" s="387">
        <f t="shared" ref="I11:I18" si="0">SUM((E11*0.3)+(F11*0.25)+(G11*0.35)+(H11*0.1))</f>
        <v>7.7799999999999994</v>
      </c>
      <c r="J11" s="388"/>
      <c r="K11" s="389">
        <v>8.25</v>
      </c>
      <c r="L11" s="390"/>
      <c r="M11" s="387">
        <f t="shared" ref="M11:M18" si="1">K11-L11</f>
        <v>8.25</v>
      </c>
      <c r="N11" s="391"/>
      <c r="O11" s="387">
        <f t="shared" ref="O11:O18" si="2">I11</f>
        <v>7.7799999999999994</v>
      </c>
      <c r="P11" s="387">
        <f t="shared" ref="P11:P18" si="3">M11</f>
        <v>8.25</v>
      </c>
      <c r="Q11" s="392">
        <f t="shared" ref="Q11:Q18" si="4">(M11+I11)/2</f>
        <v>8.0150000000000006</v>
      </c>
      <c r="R11" s="382">
        <v>1</v>
      </c>
    </row>
    <row r="12" spans="1:18" x14ac:dyDescent="0.25">
      <c r="A12" s="398">
        <v>38</v>
      </c>
      <c r="B12" t="s">
        <v>130</v>
      </c>
      <c r="C12" s="394" t="s">
        <v>132</v>
      </c>
      <c r="D12" s="385"/>
      <c r="E12" s="386">
        <v>8</v>
      </c>
      <c r="F12" s="386">
        <v>7.6</v>
      </c>
      <c r="G12" s="386">
        <v>7.2</v>
      </c>
      <c r="H12" s="386">
        <v>7.2</v>
      </c>
      <c r="I12" s="387">
        <f t="shared" si="0"/>
        <v>7.54</v>
      </c>
      <c r="J12" s="388"/>
      <c r="K12" s="389">
        <v>8.08</v>
      </c>
      <c r="L12" s="390"/>
      <c r="M12" s="387">
        <f t="shared" si="1"/>
        <v>8.08</v>
      </c>
      <c r="N12" s="391"/>
      <c r="O12" s="387">
        <f t="shared" si="2"/>
        <v>7.54</v>
      </c>
      <c r="P12" s="387">
        <f t="shared" si="3"/>
        <v>8.08</v>
      </c>
      <c r="Q12" s="392">
        <f t="shared" si="4"/>
        <v>7.8100000000000005</v>
      </c>
      <c r="R12" s="382">
        <v>2</v>
      </c>
    </row>
    <row r="13" spans="1:18" x14ac:dyDescent="0.25">
      <c r="A13" s="398">
        <v>40</v>
      </c>
      <c r="B13" t="s">
        <v>216</v>
      </c>
      <c r="C13" s="394" t="s">
        <v>132</v>
      </c>
      <c r="D13" s="385"/>
      <c r="E13" s="386">
        <v>8</v>
      </c>
      <c r="F13" s="386">
        <v>7.6</v>
      </c>
      <c r="G13" s="386">
        <v>7.3</v>
      </c>
      <c r="H13" s="386">
        <v>7</v>
      </c>
      <c r="I13" s="387">
        <f t="shared" si="0"/>
        <v>7.5549999999999997</v>
      </c>
      <c r="J13" s="388"/>
      <c r="K13" s="389">
        <v>8</v>
      </c>
      <c r="L13" s="390"/>
      <c r="M13" s="387">
        <f t="shared" si="1"/>
        <v>8</v>
      </c>
      <c r="N13" s="391"/>
      <c r="O13" s="387">
        <f t="shared" si="2"/>
        <v>7.5549999999999997</v>
      </c>
      <c r="P13" s="387">
        <f t="shared" si="3"/>
        <v>8</v>
      </c>
      <c r="Q13" s="392">
        <f t="shared" si="4"/>
        <v>7.7774999999999999</v>
      </c>
      <c r="R13" s="382">
        <v>3</v>
      </c>
    </row>
    <row r="14" spans="1:18" x14ac:dyDescent="0.25">
      <c r="A14" s="398">
        <v>63</v>
      </c>
      <c r="B14" t="s">
        <v>137</v>
      </c>
      <c r="C14" s="394" t="s">
        <v>140</v>
      </c>
      <c r="D14" s="385"/>
      <c r="E14" s="386">
        <v>8</v>
      </c>
      <c r="F14" s="386">
        <v>7.2</v>
      </c>
      <c r="G14" s="386">
        <v>7.2</v>
      </c>
      <c r="H14" s="386">
        <v>7</v>
      </c>
      <c r="I14" s="387">
        <f t="shared" si="0"/>
        <v>7.4200000000000008</v>
      </c>
      <c r="J14" s="388"/>
      <c r="K14" s="389">
        <v>8.1199999999999992</v>
      </c>
      <c r="L14" s="390"/>
      <c r="M14" s="387">
        <f t="shared" si="1"/>
        <v>8.1199999999999992</v>
      </c>
      <c r="N14" s="391"/>
      <c r="O14" s="387">
        <f t="shared" si="2"/>
        <v>7.4200000000000008</v>
      </c>
      <c r="P14" s="387">
        <f t="shared" si="3"/>
        <v>8.1199999999999992</v>
      </c>
      <c r="Q14" s="392">
        <f t="shared" si="4"/>
        <v>7.77</v>
      </c>
      <c r="R14" s="382">
        <v>4</v>
      </c>
    </row>
    <row r="15" spans="1:18" x14ac:dyDescent="0.25">
      <c r="A15" s="398">
        <v>77</v>
      </c>
      <c r="B15" t="s">
        <v>166</v>
      </c>
      <c r="C15" s="393" t="s">
        <v>162</v>
      </c>
      <c r="D15" s="385"/>
      <c r="E15" s="386">
        <v>8.6</v>
      </c>
      <c r="F15" s="386">
        <v>9</v>
      </c>
      <c r="G15" s="386">
        <v>7.5</v>
      </c>
      <c r="H15" s="386">
        <v>7.5</v>
      </c>
      <c r="I15" s="387">
        <f t="shared" si="0"/>
        <v>8.2050000000000001</v>
      </c>
      <c r="J15" s="388"/>
      <c r="K15" s="389">
        <v>7.7</v>
      </c>
      <c r="L15" s="390">
        <v>1</v>
      </c>
      <c r="M15" s="387">
        <f t="shared" si="1"/>
        <v>6.7</v>
      </c>
      <c r="N15" s="391"/>
      <c r="O15" s="387">
        <f t="shared" si="2"/>
        <v>8.2050000000000001</v>
      </c>
      <c r="P15" s="387">
        <f t="shared" si="3"/>
        <v>6.7</v>
      </c>
      <c r="Q15" s="392">
        <f t="shared" si="4"/>
        <v>7.4525000000000006</v>
      </c>
      <c r="R15" s="382">
        <v>5</v>
      </c>
    </row>
    <row r="16" spans="1:18" x14ac:dyDescent="0.25">
      <c r="A16" s="398">
        <v>48</v>
      </c>
      <c r="B16" t="s">
        <v>215</v>
      </c>
      <c r="C16" s="394" t="s">
        <v>124</v>
      </c>
      <c r="D16" s="385"/>
      <c r="E16" s="386">
        <v>7.8</v>
      </c>
      <c r="F16" s="386">
        <v>8</v>
      </c>
      <c r="G16" s="386">
        <v>7.3</v>
      </c>
      <c r="H16" s="386">
        <v>6</v>
      </c>
      <c r="I16" s="387">
        <f t="shared" si="0"/>
        <v>7.4949999999999992</v>
      </c>
      <c r="J16" s="388"/>
      <c r="K16" s="389">
        <v>7.25</v>
      </c>
      <c r="L16" s="390"/>
      <c r="M16" s="387">
        <f t="shared" si="1"/>
        <v>7.25</v>
      </c>
      <c r="N16" s="391"/>
      <c r="O16" s="387">
        <f t="shared" si="2"/>
        <v>7.4949999999999992</v>
      </c>
      <c r="P16" s="387">
        <f t="shared" si="3"/>
        <v>7.25</v>
      </c>
      <c r="Q16" s="392">
        <f t="shared" si="4"/>
        <v>7.3724999999999996</v>
      </c>
      <c r="R16" s="382">
        <v>6</v>
      </c>
    </row>
    <row r="17" spans="1:18" x14ac:dyDescent="0.25">
      <c r="A17" s="398">
        <v>39</v>
      </c>
      <c r="B17" t="s">
        <v>131</v>
      </c>
      <c r="C17" s="394" t="s">
        <v>132</v>
      </c>
      <c r="D17" s="385"/>
      <c r="E17" s="386">
        <v>8</v>
      </c>
      <c r="F17" s="386">
        <v>8</v>
      </c>
      <c r="G17" s="386">
        <v>7.3</v>
      </c>
      <c r="H17" s="386">
        <v>7.5</v>
      </c>
      <c r="I17" s="387">
        <f t="shared" si="0"/>
        <v>7.7050000000000001</v>
      </c>
      <c r="J17" s="388"/>
      <c r="K17" s="389">
        <v>7</v>
      </c>
      <c r="L17" s="390"/>
      <c r="M17" s="387">
        <f t="shared" si="1"/>
        <v>7</v>
      </c>
      <c r="N17" s="391"/>
      <c r="O17" s="387">
        <f t="shared" si="2"/>
        <v>7.7050000000000001</v>
      </c>
      <c r="P17" s="387">
        <f t="shared" si="3"/>
        <v>7</v>
      </c>
      <c r="Q17" s="392">
        <f t="shared" si="4"/>
        <v>7.3525</v>
      </c>
      <c r="R17" s="382">
        <v>7</v>
      </c>
    </row>
    <row r="18" spans="1:18" x14ac:dyDescent="0.25">
      <c r="A18" s="398">
        <v>56</v>
      </c>
      <c r="B18" t="s">
        <v>127</v>
      </c>
      <c r="C18" s="394" t="s">
        <v>124</v>
      </c>
      <c r="D18" s="385"/>
      <c r="E18" s="386">
        <v>8.5</v>
      </c>
      <c r="F18" s="386">
        <v>8.1999999999999993</v>
      </c>
      <c r="G18" s="386">
        <v>8</v>
      </c>
      <c r="H18" s="386">
        <v>7</v>
      </c>
      <c r="I18" s="387">
        <f t="shared" si="0"/>
        <v>8.1</v>
      </c>
      <c r="J18" s="388"/>
      <c r="K18" s="389">
        <v>6.54</v>
      </c>
      <c r="L18" s="390"/>
      <c r="M18" s="387">
        <f t="shared" si="1"/>
        <v>6.54</v>
      </c>
      <c r="N18" s="391"/>
      <c r="O18" s="387">
        <f t="shared" si="2"/>
        <v>8.1</v>
      </c>
      <c r="P18" s="387">
        <f t="shared" si="3"/>
        <v>6.54</v>
      </c>
      <c r="Q18" s="392">
        <f t="shared" si="4"/>
        <v>7.32</v>
      </c>
      <c r="R18" s="382">
        <v>8</v>
      </c>
    </row>
    <row r="21" spans="1:18" ht="13.8" x14ac:dyDescent="0.3">
      <c r="B21" s="397"/>
      <c r="C21" s="397"/>
    </row>
    <row r="22" spans="1:18" ht="13.8" x14ac:dyDescent="0.3">
      <c r="B22" s="397"/>
      <c r="C22" s="397"/>
    </row>
    <row r="23" spans="1:18" ht="13.8" x14ac:dyDescent="0.3">
      <c r="B23" s="397"/>
      <c r="C23" s="397"/>
    </row>
    <row r="24" spans="1:18" ht="13.8" x14ac:dyDescent="0.3">
      <c r="B24" s="397"/>
      <c r="C24" s="397"/>
    </row>
    <row r="25" spans="1:18" ht="13.8" x14ac:dyDescent="0.3">
      <c r="B25" s="397"/>
      <c r="C25" s="397"/>
    </row>
    <row r="26" spans="1:18" ht="13.8" x14ac:dyDescent="0.3">
      <c r="B26" s="397"/>
      <c r="C26" s="397"/>
    </row>
    <row r="27" spans="1:18" ht="13.8" x14ac:dyDescent="0.3">
      <c r="B27" s="397"/>
      <c r="C27" s="397"/>
    </row>
    <row r="28" spans="1:18" ht="13.8" x14ac:dyDescent="0.3">
      <c r="B28" s="397"/>
      <c r="C28" s="397"/>
    </row>
  </sheetData>
  <sortState xmlns:xlrd2="http://schemas.microsoft.com/office/spreadsheetml/2017/richdata2" ref="A11:R18">
    <sortCondition descending="1" ref="Q11:Q18"/>
  </sortState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fitToHeight="0" orientation="landscape" r:id="rId1"/>
  <headerFooter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E602-B04E-4E71-9627-39515F4DDBAD}">
  <dimension ref="A1:R40"/>
  <sheetViews>
    <sheetView workbookViewId="0">
      <selection activeCell="R24" sqref="R24"/>
    </sheetView>
  </sheetViews>
  <sheetFormatPr defaultRowHeight="13.2" x14ac:dyDescent="0.25"/>
  <cols>
    <col min="2" max="2" width="32.5546875" customWidth="1"/>
    <col min="3" max="3" width="20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2.7773437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205</v>
      </c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3" t="s">
        <v>330</v>
      </c>
      <c r="K3" s="1"/>
      <c r="L3" s="1"/>
      <c r="M3" s="1"/>
    </row>
    <row r="4" spans="1:18" ht="15.6" x14ac:dyDescent="0.3">
      <c r="A4" s="105"/>
      <c r="B4" s="106"/>
      <c r="C4" s="3"/>
      <c r="K4" s="1"/>
      <c r="L4" s="1"/>
      <c r="M4" s="1"/>
    </row>
    <row r="5" spans="1:18" ht="15.6" x14ac:dyDescent="0.3">
      <c r="A5" s="238" t="s">
        <v>218</v>
      </c>
      <c r="B5" s="2"/>
      <c r="C5" s="4"/>
      <c r="D5" s="376"/>
      <c r="E5" s="2"/>
      <c r="F5" s="4"/>
      <c r="G5" s="4"/>
      <c r="H5" s="2"/>
      <c r="I5" s="376"/>
      <c r="J5" s="376"/>
      <c r="K5" s="377"/>
      <c r="L5" s="378"/>
      <c r="M5" s="376"/>
      <c r="N5" s="376"/>
      <c r="O5" s="376"/>
      <c r="P5" s="376"/>
      <c r="Q5" s="376"/>
      <c r="R5" s="376"/>
    </row>
    <row r="6" spans="1:18" ht="15.6" x14ac:dyDescent="0.3">
      <c r="A6" s="238" t="s">
        <v>53</v>
      </c>
      <c r="B6" s="2">
        <v>22</v>
      </c>
      <c r="C6" s="4"/>
      <c r="D6" s="376"/>
      <c r="E6" s="4"/>
      <c r="F6" s="4"/>
      <c r="G6" s="4"/>
      <c r="H6" s="4"/>
      <c r="I6" s="376"/>
      <c r="J6" s="376"/>
      <c r="K6" s="376"/>
      <c r="L6" s="376"/>
      <c r="M6" s="376"/>
      <c r="N6" s="376"/>
      <c r="O6" s="376"/>
      <c r="P6" s="376"/>
      <c r="Q6" s="376"/>
      <c r="R6" s="376"/>
    </row>
    <row r="7" spans="1:18" ht="14.4" x14ac:dyDescent="0.3">
      <c r="A7" s="4"/>
      <c r="B7" s="4"/>
      <c r="C7" s="4"/>
      <c r="D7" s="376"/>
      <c r="E7" s="2"/>
      <c r="F7" s="4"/>
      <c r="G7" s="4"/>
      <c r="H7" s="4"/>
      <c r="I7" s="379"/>
      <c r="J7" s="379"/>
      <c r="K7" s="376"/>
      <c r="L7" s="376"/>
      <c r="M7" s="379"/>
      <c r="N7" s="376"/>
      <c r="O7" s="376"/>
      <c r="P7" s="376"/>
      <c r="Q7" s="380"/>
      <c r="R7" s="376"/>
    </row>
    <row r="8" spans="1:18" ht="14.4" x14ac:dyDescent="0.3">
      <c r="D8" s="381"/>
      <c r="E8" s="39" t="s">
        <v>14</v>
      </c>
      <c r="F8" s="30"/>
      <c r="G8" s="30"/>
      <c r="H8" s="30"/>
      <c r="I8" s="382" t="s">
        <v>14</v>
      </c>
      <c r="J8" s="383"/>
      <c r="K8" s="379"/>
      <c r="L8" s="379"/>
      <c r="M8" s="382" t="s">
        <v>54</v>
      </c>
      <c r="N8" s="381"/>
      <c r="O8" s="379"/>
      <c r="P8" s="379"/>
      <c r="Q8" s="384" t="s">
        <v>15</v>
      </c>
      <c r="R8" s="379"/>
    </row>
    <row r="9" spans="1:18" ht="14.4" x14ac:dyDescent="0.3">
      <c r="A9" s="30" t="s">
        <v>24</v>
      </c>
      <c r="B9" s="30" t="s">
        <v>25</v>
      </c>
      <c r="C9" s="108" t="s">
        <v>28</v>
      </c>
      <c r="D9" s="385"/>
      <c r="E9" s="30" t="s">
        <v>4</v>
      </c>
      <c r="F9" s="30" t="s">
        <v>5</v>
      </c>
      <c r="G9" s="30" t="s">
        <v>6</v>
      </c>
      <c r="H9" s="30" t="s">
        <v>7</v>
      </c>
      <c r="I9" s="382" t="s">
        <v>15</v>
      </c>
      <c r="J9" s="383"/>
      <c r="K9" s="376" t="s">
        <v>36</v>
      </c>
      <c r="L9" s="376" t="s">
        <v>58</v>
      </c>
      <c r="M9" s="382" t="s">
        <v>15</v>
      </c>
      <c r="N9" s="385"/>
      <c r="O9" s="379" t="s">
        <v>66</v>
      </c>
      <c r="P9" s="379" t="s">
        <v>67</v>
      </c>
      <c r="Q9" s="384" t="s">
        <v>32</v>
      </c>
      <c r="R9" s="379" t="s">
        <v>35</v>
      </c>
    </row>
    <row r="10" spans="1:18" ht="14.4" x14ac:dyDescent="0.3">
      <c r="D10" s="385"/>
      <c r="E10" s="30"/>
      <c r="F10" s="30"/>
      <c r="G10" s="30"/>
      <c r="H10" s="30"/>
      <c r="I10" s="382"/>
      <c r="J10" s="383"/>
      <c r="K10" s="376"/>
      <c r="L10" s="376"/>
      <c r="M10" s="382"/>
      <c r="N10" s="385"/>
      <c r="O10" s="376"/>
      <c r="P10" s="376"/>
      <c r="Q10" s="384"/>
      <c r="R10" s="379"/>
    </row>
    <row r="11" spans="1:18" x14ac:dyDescent="0.25">
      <c r="A11" s="398">
        <v>59</v>
      </c>
      <c r="B11" t="s">
        <v>151</v>
      </c>
      <c r="C11" s="393" t="s">
        <v>152</v>
      </c>
      <c r="D11" s="385"/>
      <c r="E11" s="386">
        <v>7.6</v>
      </c>
      <c r="F11" s="386">
        <v>7.6</v>
      </c>
      <c r="G11" s="386">
        <v>7</v>
      </c>
      <c r="H11" s="386">
        <v>6.9</v>
      </c>
      <c r="I11" s="387">
        <f t="shared" ref="I11:I23" si="0">SUM((E11*0.3)+(F11*0.25)+(G11*0.35)+(H11*0.1))</f>
        <v>7.3199999999999994</v>
      </c>
      <c r="J11" s="388"/>
      <c r="K11" s="389">
        <v>8.1199999999999992</v>
      </c>
      <c r="L11" s="390"/>
      <c r="M11" s="387">
        <f t="shared" ref="M11:M23" si="1">K11-L11</f>
        <v>8.1199999999999992</v>
      </c>
      <c r="N11" s="391"/>
      <c r="O11" s="387">
        <f t="shared" ref="O11:O23" si="2">I11</f>
        <v>7.3199999999999994</v>
      </c>
      <c r="P11" s="387">
        <f t="shared" ref="P11:P23" si="3">M11</f>
        <v>8.1199999999999992</v>
      </c>
      <c r="Q11" s="392">
        <f t="shared" ref="Q11:Q23" si="4">(M11+I11)/2</f>
        <v>7.7199999999999989</v>
      </c>
      <c r="R11" s="382">
        <v>1</v>
      </c>
    </row>
    <row r="12" spans="1:18" x14ac:dyDescent="0.25">
      <c r="A12" s="398">
        <v>26</v>
      </c>
      <c r="B12" t="s">
        <v>156</v>
      </c>
      <c r="C12" s="393" t="s">
        <v>129</v>
      </c>
      <c r="D12" s="385"/>
      <c r="E12" s="386">
        <v>8</v>
      </c>
      <c r="F12" s="386">
        <v>7.5</v>
      </c>
      <c r="G12" s="386">
        <v>7.2</v>
      </c>
      <c r="H12" s="386">
        <v>7</v>
      </c>
      <c r="I12" s="387">
        <f t="shared" si="0"/>
        <v>7.4950000000000001</v>
      </c>
      <c r="J12" s="388"/>
      <c r="K12" s="389">
        <v>7.87</v>
      </c>
      <c r="L12" s="390"/>
      <c r="M12" s="387">
        <f t="shared" si="1"/>
        <v>7.87</v>
      </c>
      <c r="N12" s="391"/>
      <c r="O12" s="387">
        <f t="shared" si="2"/>
        <v>7.4950000000000001</v>
      </c>
      <c r="P12" s="387">
        <f t="shared" si="3"/>
        <v>7.87</v>
      </c>
      <c r="Q12" s="392">
        <f t="shared" si="4"/>
        <v>7.6825000000000001</v>
      </c>
      <c r="R12" s="382">
        <v>2</v>
      </c>
    </row>
    <row r="13" spans="1:18" x14ac:dyDescent="0.25">
      <c r="A13" s="398">
        <v>29</v>
      </c>
      <c r="B13" t="s">
        <v>163</v>
      </c>
      <c r="C13" s="394" t="s">
        <v>132</v>
      </c>
      <c r="D13" s="385"/>
      <c r="E13" s="386">
        <v>7.3</v>
      </c>
      <c r="F13" s="386">
        <v>7.3</v>
      </c>
      <c r="G13" s="386">
        <v>7</v>
      </c>
      <c r="H13" s="386">
        <v>6.5</v>
      </c>
      <c r="I13" s="387">
        <f t="shared" si="0"/>
        <v>7.1150000000000002</v>
      </c>
      <c r="J13" s="388"/>
      <c r="K13" s="389">
        <v>7.62</v>
      </c>
      <c r="L13" s="390"/>
      <c r="M13" s="387">
        <f t="shared" si="1"/>
        <v>7.62</v>
      </c>
      <c r="N13" s="391"/>
      <c r="O13" s="387">
        <f t="shared" si="2"/>
        <v>7.1150000000000002</v>
      </c>
      <c r="P13" s="387">
        <f t="shared" si="3"/>
        <v>7.62</v>
      </c>
      <c r="Q13" s="392">
        <f t="shared" si="4"/>
        <v>7.3674999999999997</v>
      </c>
      <c r="R13" s="382">
        <v>3</v>
      </c>
    </row>
    <row r="14" spans="1:18" x14ac:dyDescent="0.25">
      <c r="A14" s="398">
        <v>3</v>
      </c>
      <c r="B14" t="s">
        <v>148</v>
      </c>
      <c r="C14" s="393" t="s">
        <v>220</v>
      </c>
      <c r="D14" s="385"/>
      <c r="E14" s="386">
        <v>7.2</v>
      </c>
      <c r="F14" s="386">
        <v>7</v>
      </c>
      <c r="G14" s="386">
        <v>7</v>
      </c>
      <c r="H14" s="386">
        <v>6.5</v>
      </c>
      <c r="I14" s="387">
        <f t="shared" si="0"/>
        <v>7.01</v>
      </c>
      <c r="J14" s="388"/>
      <c r="K14" s="389">
        <v>7.54</v>
      </c>
      <c r="L14" s="390"/>
      <c r="M14" s="387">
        <f t="shared" si="1"/>
        <v>7.54</v>
      </c>
      <c r="N14" s="391"/>
      <c r="O14" s="387">
        <f t="shared" si="2"/>
        <v>7.01</v>
      </c>
      <c r="P14" s="387">
        <f t="shared" si="3"/>
        <v>7.54</v>
      </c>
      <c r="Q14" s="392">
        <f t="shared" si="4"/>
        <v>7.2750000000000004</v>
      </c>
      <c r="R14" s="382">
        <v>4</v>
      </c>
    </row>
    <row r="15" spans="1:18" x14ac:dyDescent="0.25">
      <c r="A15" s="398">
        <v>35</v>
      </c>
      <c r="B15" t="s">
        <v>187</v>
      </c>
      <c r="C15" s="394" t="s">
        <v>132</v>
      </c>
      <c r="D15" s="385"/>
      <c r="E15" s="386">
        <v>7.5</v>
      </c>
      <c r="F15" s="386">
        <v>7.2</v>
      </c>
      <c r="G15" s="386">
        <v>7.2</v>
      </c>
      <c r="H15" s="386">
        <v>7</v>
      </c>
      <c r="I15" s="387">
        <f t="shared" si="0"/>
        <v>7.2700000000000005</v>
      </c>
      <c r="J15" s="388"/>
      <c r="K15" s="389">
        <v>7</v>
      </c>
      <c r="L15" s="390"/>
      <c r="M15" s="387">
        <f t="shared" si="1"/>
        <v>7</v>
      </c>
      <c r="N15" s="391"/>
      <c r="O15" s="387">
        <f t="shared" si="2"/>
        <v>7.2700000000000005</v>
      </c>
      <c r="P15" s="387">
        <f t="shared" si="3"/>
        <v>7</v>
      </c>
      <c r="Q15" s="392">
        <f t="shared" si="4"/>
        <v>7.1349999999999998</v>
      </c>
      <c r="R15" s="382">
        <v>5</v>
      </c>
    </row>
    <row r="16" spans="1:18" x14ac:dyDescent="0.25">
      <c r="A16" s="398">
        <v>30</v>
      </c>
      <c r="B16" t="s">
        <v>219</v>
      </c>
      <c r="C16" s="394" t="s">
        <v>132</v>
      </c>
      <c r="D16" s="385"/>
      <c r="E16" s="386">
        <v>7.3</v>
      </c>
      <c r="F16" s="386">
        <v>7</v>
      </c>
      <c r="G16" s="386">
        <v>6.8</v>
      </c>
      <c r="H16" s="386">
        <v>6.8</v>
      </c>
      <c r="I16" s="387">
        <f t="shared" si="0"/>
        <v>7</v>
      </c>
      <c r="J16" s="388"/>
      <c r="K16" s="389">
        <v>7</v>
      </c>
      <c r="L16" s="390"/>
      <c r="M16" s="387">
        <f t="shared" si="1"/>
        <v>7</v>
      </c>
      <c r="N16" s="391"/>
      <c r="O16" s="387">
        <f t="shared" si="2"/>
        <v>7</v>
      </c>
      <c r="P16" s="387">
        <f t="shared" si="3"/>
        <v>7</v>
      </c>
      <c r="Q16" s="392">
        <f t="shared" si="4"/>
        <v>7</v>
      </c>
      <c r="R16" s="382">
        <v>6</v>
      </c>
    </row>
    <row r="17" spans="1:18" x14ac:dyDescent="0.25">
      <c r="A17" s="398">
        <v>21</v>
      </c>
      <c r="B17" t="s">
        <v>155</v>
      </c>
      <c r="C17" s="393" t="s">
        <v>129</v>
      </c>
      <c r="D17" s="385"/>
      <c r="E17" s="386">
        <v>7.5</v>
      </c>
      <c r="F17" s="386">
        <v>7</v>
      </c>
      <c r="G17" s="386">
        <v>7.3</v>
      </c>
      <c r="H17" s="386">
        <v>7</v>
      </c>
      <c r="I17" s="387">
        <f t="shared" si="0"/>
        <v>7.2549999999999999</v>
      </c>
      <c r="J17" s="388"/>
      <c r="K17" s="389">
        <v>6.73</v>
      </c>
      <c r="L17" s="390"/>
      <c r="M17" s="387">
        <f t="shared" si="1"/>
        <v>6.73</v>
      </c>
      <c r="N17" s="391"/>
      <c r="O17" s="387">
        <f t="shared" si="2"/>
        <v>7.2549999999999999</v>
      </c>
      <c r="P17" s="387">
        <f t="shared" si="3"/>
        <v>6.73</v>
      </c>
      <c r="Q17" s="392">
        <f t="shared" si="4"/>
        <v>6.9924999999999997</v>
      </c>
      <c r="R17" s="382">
        <v>7</v>
      </c>
    </row>
    <row r="18" spans="1:18" x14ac:dyDescent="0.25">
      <c r="A18" s="398">
        <v>62</v>
      </c>
      <c r="B18" t="s">
        <v>186</v>
      </c>
      <c r="C18" s="394" t="s">
        <v>140</v>
      </c>
      <c r="D18" s="385"/>
      <c r="E18" s="386">
        <v>7</v>
      </c>
      <c r="F18" s="386">
        <v>7</v>
      </c>
      <c r="G18" s="386">
        <v>6.5</v>
      </c>
      <c r="H18" s="386">
        <v>6.2</v>
      </c>
      <c r="I18" s="387">
        <f t="shared" si="0"/>
        <v>6.7450000000000001</v>
      </c>
      <c r="J18" s="388"/>
      <c r="K18" s="389">
        <v>7.1</v>
      </c>
      <c r="L18" s="390"/>
      <c r="M18" s="387">
        <f t="shared" si="1"/>
        <v>7.1</v>
      </c>
      <c r="N18" s="391"/>
      <c r="O18" s="387">
        <f t="shared" si="2"/>
        <v>6.7450000000000001</v>
      </c>
      <c r="P18" s="387">
        <f t="shared" si="3"/>
        <v>7.1</v>
      </c>
      <c r="Q18" s="392">
        <f t="shared" si="4"/>
        <v>6.9224999999999994</v>
      </c>
      <c r="R18" s="382">
        <v>8</v>
      </c>
    </row>
    <row r="19" spans="1:18" x14ac:dyDescent="0.25">
      <c r="A19" s="398">
        <v>54</v>
      </c>
      <c r="B19" t="s">
        <v>185</v>
      </c>
      <c r="C19" s="394" t="s">
        <v>124</v>
      </c>
      <c r="D19" s="385"/>
      <c r="E19" s="386">
        <v>7.2</v>
      </c>
      <c r="F19" s="386">
        <v>7.3</v>
      </c>
      <c r="G19" s="386">
        <v>7.8</v>
      </c>
      <c r="H19" s="386">
        <v>8</v>
      </c>
      <c r="I19" s="387">
        <f t="shared" si="0"/>
        <v>7.5149999999999997</v>
      </c>
      <c r="J19" s="388"/>
      <c r="K19" s="389">
        <v>5.85</v>
      </c>
      <c r="L19" s="390"/>
      <c r="M19" s="387">
        <f t="shared" si="1"/>
        <v>5.85</v>
      </c>
      <c r="N19" s="391"/>
      <c r="O19" s="387">
        <f t="shared" si="2"/>
        <v>7.5149999999999997</v>
      </c>
      <c r="P19" s="387">
        <f t="shared" si="3"/>
        <v>5.85</v>
      </c>
      <c r="Q19" s="392">
        <f t="shared" si="4"/>
        <v>6.6824999999999992</v>
      </c>
      <c r="R19" s="382">
        <v>9</v>
      </c>
    </row>
    <row r="20" spans="1:18" x14ac:dyDescent="0.25">
      <c r="A20" s="398">
        <v>31</v>
      </c>
      <c r="B20" t="s">
        <v>164</v>
      </c>
      <c r="C20" s="394" t="s">
        <v>132</v>
      </c>
      <c r="D20" s="385"/>
      <c r="E20" s="386">
        <v>7</v>
      </c>
      <c r="F20" s="386">
        <v>6.5</v>
      </c>
      <c r="G20" s="386">
        <v>6.2</v>
      </c>
      <c r="H20" s="386">
        <v>6</v>
      </c>
      <c r="I20" s="387">
        <f t="shared" si="0"/>
        <v>6.4949999999999992</v>
      </c>
      <c r="J20" s="388"/>
      <c r="K20" s="389">
        <v>6.64</v>
      </c>
      <c r="L20" s="390"/>
      <c r="M20" s="387">
        <f t="shared" si="1"/>
        <v>6.64</v>
      </c>
      <c r="N20" s="391"/>
      <c r="O20" s="387">
        <f t="shared" si="2"/>
        <v>6.4949999999999992</v>
      </c>
      <c r="P20" s="387">
        <f t="shared" si="3"/>
        <v>6.64</v>
      </c>
      <c r="Q20" s="392">
        <f t="shared" si="4"/>
        <v>6.567499999999999</v>
      </c>
      <c r="R20" s="382">
        <v>10</v>
      </c>
    </row>
    <row r="21" spans="1:18" x14ac:dyDescent="0.25">
      <c r="A21" s="398">
        <v>51</v>
      </c>
      <c r="B21" t="s">
        <v>157</v>
      </c>
      <c r="C21" s="394" t="s">
        <v>124</v>
      </c>
      <c r="D21" s="385"/>
      <c r="E21" s="386">
        <v>7.5</v>
      </c>
      <c r="F21" s="386">
        <v>7.2</v>
      </c>
      <c r="G21" s="386">
        <v>6.8</v>
      </c>
      <c r="H21" s="386">
        <v>6</v>
      </c>
      <c r="I21" s="387">
        <f t="shared" si="0"/>
        <v>7.0299999999999994</v>
      </c>
      <c r="J21" s="388"/>
      <c r="K21" s="389">
        <v>5.82</v>
      </c>
      <c r="L21" s="390"/>
      <c r="M21" s="387">
        <f t="shared" si="1"/>
        <v>5.82</v>
      </c>
      <c r="N21" s="391"/>
      <c r="O21" s="387">
        <f t="shared" si="2"/>
        <v>7.0299999999999994</v>
      </c>
      <c r="P21" s="387">
        <f t="shared" si="3"/>
        <v>5.82</v>
      </c>
      <c r="Q21" s="392">
        <f t="shared" si="4"/>
        <v>6.4249999999999998</v>
      </c>
      <c r="R21" s="382">
        <v>11</v>
      </c>
    </row>
    <row r="22" spans="1:18" x14ac:dyDescent="0.25">
      <c r="A22" s="398">
        <v>32</v>
      </c>
      <c r="B22" t="s">
        <v>165</v>
      </c>
      <c r="C22" s="394" t="s">
        <v>132</v>
      </c>
      <c r="D22" s="385"/>
      <c r="E22" s="386">
        <v>6.8</v>
      </c>
      <c r="F22" s="386">
        <v>6.8</v>
      </c>
      <c r="G22" s="386">
        <v>6</v>
      </c>
      <c r="H22" s="386">
        <v>6</v>
      </c>
      <c r="I22" s="387">
        <f t="shared" si="0"/>
        <v>6.4399999999999995</v>
      </c>
      <c r="J22" s="388"/>
      <c r="K22" s="389">
        <v>6.2</v>
      </c>
      <c r="L22" s="390"/>
      <c r="M22" s="387">
        <f t="shared" si="1"/>
        <v>6.2</v>
      </c>
      <c r="N22" s="391"/>
      <c r="O22" s="387">
        <f t="shared" si="2"/>
        <v>6.4399999999999995</v>
      </c>
      <c r="P22" s="387">
        <f t="shared" si="3"/>
        <v>6.2</v>
      </c>
      <c r="Q22" s="392">
        <f t="shared" si="4"/>
        <v>6.32</v>
      </c>
      <c r="R22" s="382">
        <v>12</v>
      </c>
    </row>
    <row r="23" spans="1:18" x14ac:dyDescent="0.25">
      <c r="A23" s="398">
        <v>58</v>
      </c>
      <c r="B23" t="s">
        <v>158</v>
      </c>
      <c r="C23" s="394" t="s">
        <v>124</v>
      </c>
      <c r="D23" s="385"/>
      <c r="E23" s="386">
        <v>7</v>
      </c>
      <c r="F23" s="386">
        <v>7</v>
      </c>
      <c r="G23" s="386">
        <v>6.5</v>
      </c>
      <c r="H23" s="386">
        <v>6.5</v>
      </c>
      <c r="I23" s="387">
        <f t="shared" si="0"/>
        <v>6.7750000000000004</v>
      </c>
      <c r="J23" s="388"/>
      <c r="K23" s="389">
        <v>6.67</v>
      </c>
      <c r="L23" s="390">
        <v>1</v>
      </c>
      <c r="M23" s="387">
        <f t="shared" si="1"/>
        <v>5.67</v>
      </c>
      <c r="N23" s="391"/>
      <c r="O23" s="387">
        <f t="shared" si="2"/>
        <v>6.7750000000000004</v>
      </c>
      <c r="P23" s="387">
        <f t="shared" si="3"/>
        <v>5.67</v>
      </c>
      <c r="Q23" s="392">
        <f t="shared" si="4"/>
        <v>6.2225000000000001</v>
      </c>
      <c r="R23" s="382">
        <v>13</v>
      </c>
    </row>
    <row r="24" spans="1:18" x14ac:dyDescent="0.25">
      <c r="A24" s="398">
        <v>45</v>
      </c>
      <c r="B24" t="s">
        <v>153</v>
      </c>
      <c r="C24" s="393" t="s">
        <v>154</v>
      </c>
      <c r="D24" s="385"/>
      <c r="E24" s="386"/>
      <c r="F24" s="386"/>
      <c r="G24" s="386"/>
      <c r="H24" s="386"/>
      <c r="I24" s="387">
        <f t="shared" ref="I24" si="5">SUM((E24*0.3)+(F24*0.25)+(G24*0.35)+(H24*0.1))</f>
        <v>0</v>
      </c>
      <c r="J24" s="388"/>
      <c r="K24" s="389"/>
      <c r="L24" s="390"/>
      <c r="M24" s="387">
        <f t="shared" ref="M24" si="6">K24-L24</f>
        <v>0</v>
      </c>
      <c r="N24" s="391"/>
      <c r="O24" s="387">
        <f t="shared" ref="O24" si="7">I24</f>
        <v>0</v>
      </c>
      <c r="P24" s="387">
        <f t="shared" ref="P24" si="8">M24</f>
        <v>0</v>
      </c>
      <c r="Q24" s="392">
        <f t="shared" ref="Q24" si="9">(M24+I24)/2</f>
        <v>0</v>
      </c>
      <c r="R24" s="384" t="s">
        <v>332</v>
      </c>
    </row>
    <row r="27" spans="1:18" x14ac:dyDescent="0.25">
      <c r="C27" s="398"/>
    </row>
    <row r="28" spans="1:18" x14ac:dyDescent="0.25">
      <c r="C28" s="398"/>
    </row>
    <row r="29" spans="1:18" x14ac:dyDescent="0.25">
      <c r="C29" s="398"/>
    </row>
    <row r="30" spans="1:18" x14ac:dyDescent="0.25">
      <c r="C30" s="398"/>
    </row>
    <row r="31" spans="1:18" x14ac:dyDescent="0.25">
      <c r="C31" s="398"/>
    </row>
    <row r="32" spans="1:18" x14ac:dyDescent="0.25">
      <c r="C32" s="398"/>
    </row>
    <row r="33" spans="3:3" x14ac:dyDescent="0.25">
      <c r="C33" s="398"/>
    </row>
    <row r="34" spans="3:3" x14ac:dyDescent="0.25">
      <c r="C34" s="398"/>
    </row>
    <row r="35" spans="3:3" x14ac:dyDescent="0.25">
      <c r="C35" s="398"/>
    </row>
    <row r="36" spans="3:3" x14ac:dyDescent="0.25">
      <c r="C36" s="398"/>
    </row>
    <row r="37" spans="3:3" x14ac:dyDescent="0.25">
      <c r="C37" s="398"/>
    </row>
    <row r="38" spans="3:3" x14ac:dyDescent="0.25">
      <c r="C38" s="398"/>
    </row>
    <row r="39" spans="3:3" x14ac:dyDescent="0.25">
      <c r="C39" s="398"/>
    </row>
    <row r="40" spans="3:3" x14ac:dyDescent="0.25">
      <c r="C40" s="398"/>
    </row>
  </sheetData>
  <sortState xmlns:xlrd2="http://schemas.microsoft.com/office/spreadsheetml/2017/richdata2" ref="A11:R23">
    <sortCondition descending="1" ref="Q11:Q23"/>
  </sortState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AED7-EC51-4084-8D15-D1D0C6431E58}">
  <dimension ref="A1:R26"/>
  <sheetViews>
    <sheetView workbookViewId="0">
      <selection activeCell="C3" sqref="C3"/>
    </sheetView>
  </sheetViews>
  <sheetFormatPr defaultRowHeight="13.2" x14ac:dyDescent="0.25"/>
  <cols>
    <col min="2" max="2" width="32" customWidth="1"/>
    <col min="3" max="3" width="20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2.7773437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329</v>
      </c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59" t="s">
        <v>373</v>
      </c>
      <c r="K3" s="1"/>
      <c r="L3" s="1"/>
      <c r="M3" s="1"/>
    </row>
    <row r="4" spans="1:18" ht="15.6" x14ac:dyDescent="0.3">
      <c r="A4" s="105"/>
      <c r="B4" s="106"/>
      <c r="C4" s="3"/>
      <c r="K4" s="1"/>
      <c r="L4" s="1"/>
      <c r="M4" s="1"/>
    </row>
    <row r="5" spans="1:18" ht="15.6" x14ac:dyDescent="0.3">
      <c r="A5" s="238" t="s">
        <v>300</v>
      </c>
      <c r="B5" s="2"/>
      <c r="C5" s="4"/>
      <c r="D5" s="376"/>
      <c r="E5" s="2"/>
      <c r="F5" s="4"/>
      <c r="G5" s="4"/>
      <c r="H5" s="2"/>
      <c r="I5" s="376"/>
      <c r="J5" s="376"/>
      <c r="K5" s="377"/>
      <c r="L5" s="378"/>
      <c r="M5" s="376"/>
      <c r="N5" s="376"/>
      <c r="O5" s="376"/>
      <c r="P5" s="376"/>
      <c r="Q5" s="376"/>
      <c r="R5" s="376"/>
    </row>
    <row r="6" spans="1:18" ht="15.6" x14ac:dyDescent="0.3">
      <c r="A6" s="238" t="s">
        <v>53</v>
      </c>
      <c r="B6" s="2">
        <v>23</v>
      </c>
      <c r="C6" s="4"/>
      <c r="D6" s="376"/>
      <c r="E6" s="4"/>
      <c r="F6" s="4"/>
      <c r="G6" s="4"/>
      <c r="H6" s="4"/>
      <c r="I6" s="376"/>
      <c r="J6" s="376"/>
      <c r="K6" s="376"/>
      <c r="L6" s="376"/>
      <c r="M6" s="376"/>
      <c r="N6" s="376"/>
      <c r="O6" s="376"/>
      <c r="P6" s="376"/>
      <c r="Q6" s="376"/>
      <c r="R6" s="376"/>
    </row>
    <row r="7" spans="1:18" ht="14.4" x14ac:dyDescent="0.3">
      <c r="A7" s="4"/>
      <c r="B7" s="4"/>
      <c r="C7" s="4"/>
      <c r="D7" s="376"/>
      <c r="E7" s="2"/>
      <c r="F7" s="4"/>
      <c r="G7" s="4"/>
      <c r="H7" s="4"/>
      <c r="I7" s="379"/>
      <c r="J7" s="379"/>
      <c r="K7" s="376"/>
      <c r="L7" s="376"/>
      <c r="M7" s="379"/>
      <c r="N7" s="376"/>
      <c r="O7" s="376"/>
      <c r="P7" s="376"/>
      <c r="Q7" s="380"/>
      <c r="R7" s="376"/>
    </row>
    <row r="8" spans="1:18" ht="14.4" x14ac:dyDescent="0.3">
      <c r="D8" s="381"/>
      <c r="E8" s="39" t="s">
        <v>14</v>
      </c>
      <c r="F8" s="30"/>
      <c r="G8" s="30"/>
      <c r="H8" s="30"/>
      <c r="I8" s="382" t="s">
        <v>14</v>
      </c>
      <c r="J8" s="383"/>
      <c r="K8" s="379"/>
      <c r="L8" s="379"/>
      <c r="M8" s="382" t="s">
        <v>54</v>
      </c>
      <c r="N8" s="381"/>
      <c r="O8" s="379"/>
      <c r="P8" s="379"/>
      <c r="Q8" s="384" t="s">
        <v>15</v>
      </c>
      <c r="R8" s="379"/>
    </row>
    <row r="9" spans="1:18" ht="14.4" x14ac:dyDescent="0.3">
      <c r="A9" s="30" t="s">
        <v>24</v>
      </c>
      <c r="B9" s="30" t="s">
        <v>25</v>
      </c>
      <c r="C9" s="108" t="s">
        <v>28</v>
      </c>
      <c r="D9" s="385"/>
      <c r="E9" s="30" t="s">
        <v>4</v>
      </c>
      <c r="F9" s="30" t="s">
        <v>5</v>
      </c>
      <c r="G9" s="30" t="s">
        <v>6</v>
      </c>
      <c r="H9" s="30" t="s">
        <v>7</v>
      </c>
      <c r="I9" s="382" t="s">
        <v>15</v>
      </c>
      <c r="J9" s="383"/>
      <c r="K9" s="376" t="s">
        <v>36</v>
      </c>
      <c r="L9" s="376" t="s">
        <v>58</v>
      </c>
      <c r="M9" s="382" t="s">
        <v>15</v>
      </c>
      <c r="N9" s="385"/>
      <c r="O9" s="379" t="s">
        <v>66</v>
      </c>
      <c r="P9" s="379" t="s">
        <v>67</v>
      </c>
      <c r="Q9" s="384" t="s">
        <v>32</v>
      </c>
      <c r="R9" s="379" t="s">
        <v>35</v>
      </c>
    </row>
    <row r="10" spans="1:18" ht="14.4" x14ac:dyDescent="0.3">
      <c r="D10" s="385"/>
      <c r="E10" s="30"/>
      <c r="F10" s="30"/>
      <c r="G10" s="30"/>
      <c r="H10" s="30"/>
      <c r="I10" s="382"/>
      <c r="J10" s="383"/>
      <c r="K10" s="376"/>
      <c r="L10" s="376"/>
      <c r="M10" s="382"/>
      <c r="N10" s="385"/>
      <c r="O10" s="376"/>
      <c r="P10" s="376"/>
      <c r="Q10" s="384"/>
      <c r="R10" s="379"/>
    </row>
    <row r="11" spans="1:18" x14ac:dyDescent="0.25">
      <c r="A11" s="398">
        <v>73</v>
      </c>
      <c r="B11" s="398" t="s">
        <v>194</v>
      </c>
      <c r="C11" s="448" t="s">
        <v>223</v>
      </c>
      <c r="D11" s="385"/>
      <c r="E11" s="386">
        <v>9</v>
      </c>
      <c r="F11" s="386">
        <v>8</v>
      </c>
      <c r="G11" s="386">
        <v>8</v>
      </c>
      <c r="H11" s="386">
        <v>6.5</v>
      </c>
      <c r="I11" s="387">
        <f t="shared" ref="I11:I26" si="0">SUM((E11*0.3)+(F11*0.25)+(G11*0.35)+(H11*0.1))</f>
        <v>8.1499999999999986</v>
      </c>
      <c r="J11" s="388"/>
      <c r="K11" s="389">
        <v>7.9</v>
      </c>
      <c r="L11" s="390"/>
      <c r="M11" s="387">
        <f t="shared" ref="M11:M26" si="1">K11-L11</f>
        <v>7.9</v>
      </c>
      <c r="N11" s="391"/>
      <c r="O11" s="387">
        <f t="shared" ref="O11:O26" si="2">I11</f>
        <v>8.1499999999999986</v>
      </c>
      <c r="P11" s="387">
        <f t="shared" ref="P11:P26" si="3">M11</f>
        <v>7.9</v>
      </c>
      <c r="Q11" s="392">
        <f t="shared" ref="Q11:Q26" si="4">(M11+I11)/2</f>
        <v>8.0249999999999986</v>
      </c>
      <c r="R11" s="382">
        <v>1</v>
      </c>
    </row>
    <row r="12" spans="1:18" x14ac:dyDescent="0.25">
      <c r="A12" s="398">
        <v>23</v>
      </c>
      <c r="B12" s="398" t="s">
        <v>171</v>
      </c>
      <c r="C12" s="448" t="s">
        <v>129</v>
      </c>
      <c r="D12" s="385"/>
      <c r="E12" s="386">
        <v>7.5</v>
      </c>
      <c r="F12" s="386">
        <v>6.5</v>
      </c>
      <c r="G12" s="386">
        <v>7</v>
      </c>
      <c r="H12" s="386">
        <v>6.5</v>
      </c>
      <c r="I12" s="387">
        <f t="shared" si="0"/>
        <v>6.9749999999999996</v>
      </c>
      <c r="J12" s="388"/>
      <c r="K12" s="389">
        <v>8.89</v>
      </c>
      <c r="L12" s="390"/>
      <c r="M12" s="387">
        <f t="shared" si="1"/>
        <v>8.89</v>
      </c>
      <c r="N12" s="391"/>
      <c r="O12" s="387">
        <f t="shared" si="2"/>
        <v>6.9749999999999996</v>
      </c>
      <c r="P12" s="387">
        <f t="shared" si="3"/>
        <v>8.89</v>
      </c>
      <c r="Q12" s="392">
        <f t="shared" si="4"/>
        <v>7.9325000000000001</v>
      </c>
      <c r="R12" s="382">
        <v>2</v>
      </c>
    </row>
    <row r="13" spans="1:18" x14ac:dyDescent="0.25">
      <c r="A13" s="398">
        <v>71</v>
      </c>
      <c r="B13" s="398" t="s">
        <v>195</v>
      </c>
      <c r="C13" s="448" t="s">
        <v>223</v>
      </c>
      <c r="D13" s="385"/>
      <c r="E13" s="386">
        <v>8</v>
      </c>
      <c r="F13" s="386">
        <v>6.5</v>
      </c>
      <c r="G13" s="386">
        <v>6.5</v>
      </c>
      <c r="H13" s="386">
        <v>7</v>
      </c>
      <c r="I13" s="387">
        <f t="shared" si="0"/>
        <v>7.0000000000000009</v>
      </c>
      <c r="J13" s="388"/>
      <c r="K13" s="389">
        <v>8</v>
      </c>
      <c r="L13" s="390"/>
      <c r="M13" s="387">
        <f t="shared" si="1"/>
        <v>8</v>
      </c>
      <c r="N13" s="391"/>
      <c r="O13" s="387">
        <f t="shared" si="2"/>
        <v>7.0000000000000009</v>
      </c>
      <c r="P13" s="387">
        <f t="shared" si="3"/>
        <v>8</v>
      </c>
      <c r="Q13" s="392">
        <f t="shared" si="4"/>
        <v>7.5</v>
      </c>
      <c r="R13" s="382">
        <v>3</v>
      </c>
    </row>
    <row r="14" spans="1:18" x14ac:dyDescent="0.25">
      <c r="A14" s="398">
        <v>37</v>
      </c>
      <c r="B14" s="398" t="s">
        <v>142</v>
      </c>
      <c r="C14" s="448" t="s">
        <v>132</v>
      </c>
      <c r="D14" s="385"/>
      <c r="E14" s="386">
        <v>7.5</v>
      </c>
      <c r="F14" s="386">
        <v>7</v>
      </c>
      <c r="G14" s="386">
        <v>7</v>
      </c>
      <c r="H14" s="386">
        <v>4</v>
      </c>
      <c r="I14" s="387">
        <f t="shared" si="0"/>
        <v>6.85</v>
      </c>
      <c r="J14" s="388"/>
      <c r="K14" s="389">
        <v>7.6</v>
      </c>
      <c r="L14" s="390"/>
      <c r="M14" s="387">
        <f t="shared" si="1"/>
        <v>7.6</v>
      </c>
      <c r="N14" s="391"/>
      <c r="O14" s="387">
        <f t="shared" si="2"/>
        <v>6.85</v>
      </c>
      <c r="P14" s="387">
        <f t="shared" si="3"/>
        <v>7.6</v>
      </c>
      <c r="Q14" s="392">
        <f t="shared" si="4"/>
        <v>7.2249999999999996</v>
      </c>
      <c r="R14" s="382">
        <v>4</v>
      </c>
    </row>
    <row r="15" spans="1:18" x14ac:dyDescent="0.25">
      <c r="A15" s="398">
        <v>18</v>
      </c>
      <c r="B15" s="398" t="s">
        <v>172</v>
      </c>
      <c r="C15" s="448" t="s">
        <v>129</v>
      </c>
      <c r="D15" s="385"/>
      <c r="E15" s="386">
        <v>7</v>
      </c>
      <c r="F15" s="386">
        <v>6</v>
      </c>
      <c r="G15" s="386">
        <v>6</v>
      </c>
      <c r="H15" s="386">
        <v>6</v>
      </c>
      <c r="I15" s="387">
        <f t="shared" si="0"/>
        <v>6.2999999999999989</v>
      </c>
      <c r="J15" s="388"/>
      <c r="K15" s="389">
        <v>8</v>
      </c>
      <c r="L15" s="390"/>
      <c r="M15" s="387">
        <f t="shared" si="1"/>
        <v>8</v>
      </c>
      <c r="N15" s="391"/>
      <c r="O15" s="387">
        <f t="shared" si="2"/>
        <v>6.2999999999999989</v>
      </c>
      <c r="P15" s="387">
        <f t="shared" si="3"/>
        <v>8</v>
      </c>
      <c r="Q15" s="392">
        <f t="shared" si="4"/>
        <v>7.1499999999999995</v>
      </c>
      <c r="R15" s="382">
        <v>5</v>
      </c>
    </row>
    <row r="16" spans="1:18" x14ac:dyDescent="0.25">
      <c r="A16" s="398">
        <v>28</v>
      </c>
      <c r="B16" s="398" t="s">
        <v>177</v>
      </c>
      <c r="C16" s="448" t="s">
        <v>129</v>
      </c>
      <c r="D16" s="385"/>
      <c r="E16" s="386">
        <v>5.9</v>
      </c>
      <c r="F16" s="386">
        <v>6</v>
      </c>
      <c r="G16" s="386">
        <v>6</v>
      </c>
      <c r="H16" s="386">
        <v>6</v>
      </c>
      <c r="I16" s="387">
        <f t="shared" si="0"/>
        <v>5.9699999999999989</v>
      </c>
      <c r="J16" s="388"/>
      <c r="K16" s="389">
        <v>8.3000000000000007</v>
      </c>
      <c r="L16" s="390"/>
      <c r="M16" s="387">
        <f t="shared" si="1"/>
        <v>8.3000000000000007</v>
      </c>
      <c r="N16" s="391"/>
      <c r="O16" s="387">
        <f t="shared" si="2"/>
        <v>5.9699999999999989</v>
      </c>
      <c r="P16" s="387">
        <f t="shared" si="3"/>
        <v>8.3000000000000007</v>
      </c>
      <c r="Q16" s="392">
        <f t="shared" si="4"/>
        <v>7.1349999999999998</v>
      </c>
      <c r="R16" s="382">
        <v>6</v>
      </c>
    </row>
    <row r="17" spans="1:18" x14ac:dyDescent="0.25">
      <c r="A17" s="398">
        <v>43</v>
      </c>
      <c r="B17" s="398" t="s">
        <v>181</v>
      </c>
      <c r="C17" s="448" t="s">
        <v>154</v>
      </c>
      <c r="D17" s="385"/>
      <c r="E17" s="386">
        <v>6.5</v>
      </c>
      <c r="F17" s="386">
        <v>6</v>
      </c>
      <c r="G17" s="386">
        <v>5.5</v>
      </c>
      <c r="H17" s="386">
        <v>5.5</v>
      </c>
      <c r="I17" s="387">
        <f t="shared" si="0"/>
        <v>5.9249999999999998</v>
      </c>
      <c r="J17" s="388"/>
      <c r="K17" s="389">
        <v>8.3000000000000007</v>
      </c>
      <c r="L17" s="390"/>
      <c r="M17" s="387">
        <f t="shared" si="1"/>
        <v>8.3000000000000007</v>
      </c>
      <c r="N17" s="391"/>
      <c r="O17" s="387">
        <f t="shared" si="2"/>
        <v>5.9249999999999998</v>
      </c>
      <c r="P17" s="387">
        <f t="shared" si="3"/>
        <v>8.3000000000000007</v>
      </c>
      <c r="Q17" s="392">
        <f t="shared" si="4"/>
        <v>7.1125000000000007</v>
      </c>
      <c r="R17" s="382">
        <v>7</v>
      </c>
    </row>
    <row r="18" spans="1:18" x14ac:dyDescent="0.25">
      <c r="A18" s="398">
        <v>66</v>
      </c>
      <c r="B18" s="398" t="s">
        <v>150</v>
      </c>
      <c r="C18" s="448" t="s">
        <v>249</v>
      </c>
      <c r="D18" s="385"/>
      <c r="E18" s="386">
        <v>6.5</v>
      </c>
      <c r="F18" s="386">
        <v>5.8</v>
      </c>
      <c r="G18" s="386">
        <v>5.8</v>
      </c>
      <c r="H18" s="386">
        <v>5</v>
      </c>
      <c r="I18" s="387">
        <f t="shared" si="0"/>
        <v>5.93</v>
      </c>
      <c r="J18" s="388"/>
      <c r="K18" s="389">
        <v>7.9</v>
      </c>
      <c r="L18" s="390"/>
      <c r="M18" s="387">
        <f t="shared" si="1"/>
        <v>7.9</v>
      </c>
      <c r="N18" s="391"/>
      <c r="O18" s="387">
        <f t="shared" si="2"/>
        <v>5.93</v>
      </c>
      <c r="P18" s="387">
        <f t="shared" si="3"/>
        <v>7.9</v>
      </c>
      <c r="Q18" s="392">
        <f t="shared" si="4"/>
        <v>6.915</v>
      </c>
      <c r="R18" s="382">
        <v>8</v>
      </c>
    </row>
    <row r="19" spans="1:18" x14ac:dyDescent="0.25">
      <c r="A19" s="398">
        <v>72</v>
      </c>
      <c r="B19" s="398" t="s">
        <v>193</v>
      </c>
      <c r="C19" s="448" t="s">
        <v>223</v>
      </c>
      <c r="D19" s="385"/>
      <c r="E19" s="386">
        <v>7</v>
      </c>
      <c r="F19" s="386">
        <v>6</v>
      </c>
      <c r="G19" s="386">
        <v>6</v>
      </c>
      <c r="H19" s="386">
        <v>5</v>
      </c>
      <c r="I19" s="387">
        <f t="shared" si="0"/>
        <v>6.1999999999999993</v>
      </c>
      <c r="J19" s="388"/>
      <c r="K19" s="389">
        <v>7.33</v>
      </c>
      <c r="L19" s="390"/>
      <c r="M19" s="387">
        <f t="shared" si="1"/>
        <v>7.33</v>
      </c>
      <c r="N19" s="391"/>
      <c r="O19" s="387">
        <f t="shared" si="2"/>
        <v>6.1999999999999993</v>
      </c>
      <c r="P19" s="387">
        <f t="shared" si="3"/>
        <v>7.33</v>
      </c>
      <c r="Q19" s="392">
        <f t="shared" si="4"/>
        <v>6.7649999999999997</v>
      </c>
      <c r="R19" s="382">
        <v>9</v>
      </c>
    </row>
    <row r="20" spans="1:18" x14ac:dyDescent="0.25">
      <c r="A20" s="398">
        <v>19</v>
      </c>
      <c r="B20" s="398" t="s">
        <v>182</v>
      </c>
      <c r="C20" s="448" t="s">
        <v>129</v>
      </c>
      <c r="D20" s="385"/>
      <c r="E20" s="386">
        <v>7</v>
      </c>
      <c r="F20" s="386">
        <v>6</v>
      </c>
      <c r="G20" s="386">
        <v>5.5</v>
      </c>
      <c r="H20" s="386">
        <v>4</v>
      </c>
      <c r="I20" s="387">
        <f t="shared" si="0"/>
        <v>5.9250000000000007</v>
      </c>
      <c r="J20" s="388"/>
      <c r="K20" s="389">
        <v>7.16</v>
      </c>
      <c r="L20" s="390"/>
      <c r="M20" s="387">
        <f t="shared" si="1"/>
        <v>7.16</v>
      </c>
      <c r="N20" s="391"/>
      <c r="O20" s="387">
        <f t="shared" si="2"/>
        <v>5.9250000000000007</v>
      </c>
      <c r="P20" s="387">
        <f t="shared" si="3"/>
        <v>7.16</v>
      </c>
      <c r="Q20" s="392">
        <f t="shared" si="4"/>
        <v>6.5425000000000004</v>
      </c>
      <c r="R20" s="382">
        <v>10</v>
      </c>
    </row>
    <row r="21" spans="1:18" x14ac:dyDescent="0.25">
      <c r="A21" s="398">
        <v>24</v>
      </c>
      <c r="B21" s="398" t="s">
        <v>183</v>
      </c>
      <c r="C21" s="448" t="s">
        <v>129</v>
      </c>
      <c r="D21" s="385"/>
      <c r="E21" s="386">
        <v>7</v>
      </c>
      <c r="F21" s="386">
        <v>6</v>
      </c>
      <c r="G21" s="386">
        <v>5.8</v>
      </c>
      <c r="H21" s="386">
        <v>6</v>
      </c>
      <c r="I21" s="387">
        <f t="shared" si="0"/>
        <v>6.23</v>
      </c>
      <c r="J21" s="388"/>
      <c r="K21" s="389">
        <v>6.73</v>
      </c>
      <c r="L21" s="390"/>
      <c r="M21" s="387">
        <f t="shared" si="1"/>
        <v>6.73</v>
      </c>
      <c r="N21" s="391"/>
      <c r="O21" s="387">
        <f t="shared" si="2"/>
        <v>6.23</v>
      </c>
      <c r="P21" s="387">
        <f t="shared" si="3"/>
        <v>6.73</v>
      </c>
      <c r="Q21" s="392">
        <f t="shared" si="4"/>
        <v>6.48</v>
      </c>
      <c r="R21" s="382">
        <v>11</v>
      </c>
    </row>
    <row r="22" spans="1:18" x14ac:dyDescent="0.25">
      <c r="A22" s="398">
        <v>68</v>
      </c>
      <c r="B22" s="398" t="s">
        <v>160</v>
      </c>
      <c r="C22" s="448" t="s">
        <v>249</v>
      </c>
      <c r="D22" s="385"/>
      <c r="E22" s="386">
        <v>7</v>
      </c>
      <c r="F22" s="386">
        <v>7</v>
      </c>
      <c r="G22" s="386">
        <v>6</v>
      </c>
      <c r="H22" s="386">
        <v>6</v>
      </c>
      <c r="I22" s="387">
        <f t="shared" si="0"/>
        <v>6.5499999999999989</v>
      </c>
      <c r="J22" s="388"/>
      <c r="K22" s="389">
        <v>6.17</v>
      </c>
      <c r="L22" s="390"/>
      <c r="M22" s="387">
        <f t="shared" si="1"/>
        <v>6.17</v>
      </c>
      <c r="N22" s="391"/>
      <c r="O22" s="387">
        <f t="shared" si="2"/>
        <v>6.5499999999999989</v>
      </c>
      <c r="P22" s="387">
        <f t="shared" si="3"/>
        <v>6.17</v>
      </c>
      <c r="Q22" s="392">
        <f t="shared" si="4"/>
        <v>6.3599999999999994</v>
      </c>
      <c r="R22" s="382">
        <v>12</v>
      </c>
    </row>
    <row r="23" spans="1:18" x14ac:dyDescent="0.25">
      <c r="A23" s="398">
        <v>17</v>
      </c>
      <c r="B23" s="398" t="s">
        <v>176</v>
      </c>
      <c r="C23" s="448" t="s">
        <v>129</v>
      </c>
      <c r="D23" s="385"/>
      <c r="E23" s="386">
        <v>6</v>
      </c>
      <c r="F23" s="386">
        <v>6</v>
      </c>
      <c r="G23" s="386">
        <v>6</v>
      </c>
      <c r="H23" s="386">
        <v>5.5</v>
      </c>
      <c r="I23" s="387">
        <f t="shared" si="0"/>
        <v>5.9499999999999993</v>
      </c>
      <c r="J23" s="388"/>
      <c r="K23" s="389">
        <v>6.75</v>
      </c>
      <c r="L23" s="390"/>
      <c r="M23" s="387">
        <f t="shared" si="1"/>
        <v>6.75</v>
      </c>
      <c r="N23" s="391"/>
      <c r="O23" s="387">
        <f t="shared" si="2"/>
        <v>5.9499999999999993</v>
      </c>
      <c r="P23" s="387">
        <f t="shared" si="3"/>
        <v>6.75</v>
      </c>
      <c r="Q23" s="392">
        <f t="shared" si="4"/>
        <v>6.35</v>
      </c>
      <c r="R23" s="382">
        <v>13</v>
      </c>
    </row>
    <row r="24" spans="1:18" x14ac:dyDescent="0.25">
      <c r="A24" s="398">
        <v>41</v>
      </c>
      <c r="B24" s="398" t="s">
        <v>141</v>
      </c>
      <c r="C24" s="448" t="s">
        <v>132</v>
      </c>
      <c r="D24" s="385"/>
      <c r="E24" s="386">
        <v>7</v>
      </c>
      <c r="F24" s="386">
        <v>6</v>
      </c>
      <c r="G24" s="386">
        <v>5</v>
      </c>
      <c r="H24" s="386">
        <v>6.5</v>
      </c>
      <c r="I24" s="387">
        <f t="shared" si="0"/>
        <v>6</v>
      </c>
      <c r="J24" s="388"/>
      <c r="K24" s="389">
        <v>5.8</v>
      </c>
      <c r="L24" s="390"/>
      <c r="M24" s="387">
        <f t="shared" si="1"/>
        <v>5.8</v>
      </c>
      <c r="N24" s="391"/>
      <c r="O24" s="387">
        <f t="shared" si="2"/>
        <v>6</v>
      </c>
      <c r="P24" s="387">
        <f t="shared" si="3"/>
        <v>5.8</v>
      </c>
      <c r="Q24" s="392">
        <f t="shared" si="4"/>
        <v>5.9</v>
      </c>
      <c r="R24" s="382">
        <v>14</v>
      </c>
    </row>
    <row r="25" spans="1:18" x14ac:dyDescent="0.25">
      <c r="A25" s="398">
        <v>27</v>
      </c>
      <c r="B25" s="398" t="s">
        <v>178</v>
      </c>
      <c r="C25" s="448" t="s">
        <v>129</v>
      </c>
      <c r="D25" s="385"/>
      <c r="E25" s="386">
        <v>6</v>
      </c>
      <c r="F25" s="386">
        <v>5.5</v>
      </c>
      <c r="G25" s="386">
        <v>5.5</v>
      </c>
      <c r="H25" s="386">
        <v>4</v>
      </c>
      <c r="I25" s="387">
        <f t="shared" si="0"/>
        <v>5.5</v>
      </c>
      <c r="J25" s="388"/>
      <c r="K25" s="389">
        <v>6</v>
      </c>
      <c r="L25" s="390">
        <v>0.4</v>
      </c>
      <c r="M25" s="387">
        <f t="shared" si="1"/>
        <v>5.6</v>
      </c>
      <c r="N25" s="391"/>
      <c r="O25" s="387">
        <f t="shared" si="2"/>
        <v>5.5</v>
      </c>
      <c r="P25" s="387">
        <f t="shared" si="3"/>
        <v>5.6</v>
      </c>
      <c r="Q25" s="392">
        <f t="shared" si="4"/>
        <v>5.55</v>
      </c>
      <c r="R25" s="382">
        <v>15</v>
      </c>
    </row>
    <row r="26" spans="1:18" s="539" customFormat="1" x14ac:dyDescent="0.25">
      <c r="A26" s="463">
        <v>22</v>
      </c>
      <c r="B26" s="463" t="s">
        <v>173</v>
      </c>
      <c r="C26" s="464" t="s">
        <v>129</v>
      </c>
      <c r="D26" s="580"/>
      <c r="E26" s="581"/>
      <c r="F26" s="581"/>
      <c r="G26" s="581"/>
      <c r="H26" s="581"/>
      <c r="I26" s="582">
        <f t="shared" si="0"/>
        <v>0</v>
      </c>
      <c r="J26" s="583"/>
      <c r="K26" s="584"/>
      <c r="L26" s="585"/>
      <c r="M26" s="582">
        <f t="shared" si="1"/>
        <v>0</v>
      </c>
      <c r="N26" s="586"/>
      <c r="O26" s="582">
        <f t="shared" si="2"/>
        <v>0</v>
      </c>
      <c r="P26" s="582">
        <f t="shared" si="3"/>
        <v>0</v>
      </c>
      <c r="Q26" s="587">
        <f t="shared" si="4"/>
        <v>0</v>
      </c>
      <c r="R26" s="384" t="s">
        <v>332</v>
      </c>
    </row>
  </sheetData>
  <sortState xmlns:xlrd2="http://schemas.microsoft.com/office/spreadsheetml/2017/richdata2" ref="A11:R25">
    <sortCondition descending="1" ref="Q11:Q25"/>
  </sortState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040C-DA2B-451F-85E3-F03207F2E458}">
  <dimension ref="A1:R17"/>
  <sheetViews>
    <sheetView workbookViewId="0">
      <selection activeCell="C20" sqref="C20"/>
    </sheetView>
  </sheetViews>
  <sheetFormatPr defaultRowHeight="13.2" x14ac:dyDescent="0.25"/>
  <cols>
    <col min="2" max="2" width="30.33203125" customWidth="1"/>
    <col min="3" max="3" width="20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2.7773437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204</v>
      </c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3" t="s">
        <v>317</v>
      </c>
      <c r="K3" s="1"/>
      <c r="L3" s="1"/>
      <c r="M3" s="1"/>
    </row>
    <row r="4" spans="1:18" ht="15.6" x14ac:dyDescent="0.3">
      <c r="A4" s="105"/>
      <c r="B4" s="106"/>
      <c r="C4" s="3"/>
      <c r="K4" s="1"/>
      <c r="L4" s="1"/>
      <c r="M4" s="1"/>
    </row>
    <row r="5" spans="1:18" ht="15.6" x14ac:dyDescent="0.3">
      <c r="A5" s="238" t="s">
        <v>301</v>
      </c>
      <c r="B5" s="2"/>
      <c r="C5" s="4"/>
      <c r="D5" s="376"/>
      <c r="E5" s="2"/>
      <c r="F5" s="4"/>
      <c r="G5" s="4"/>
      <c r="H5" s="2"/>
      <c r="I5" s="376"/>
      <c r="J5" s="376"/>
      <c r="K5" s="377"/>
      <c r="L5" s="378"/>
      <c r="M5" s="376"/>
      <c r="N5" s="376"/>
      <c r="O5" s="376"/>
      <c r="P5" s="376"/>
      <c r="Q5" s="376"/>
      <c r="R5" s="376"/>
    </row>
    <row r="6" spans="1:18" ht="15.6" x14ac:dyDescent="0.3">
      <c r="A6" s="238" t="s">
        <v>53</v>
      </c>
      <c r="B6" s="2">
        <v>24</v>
      </c>
      <c r="C6" s="4"/>
      <c r="D6" s="376"/>
      <c r="E6" s="4"/>
      <c r="F6" s="4"/>
      <c r="G6" s="4"/>
      <c r="H6" s="4"/>
      <c r="I6" s="376"/>
      <c r="J6" s="376"/>
      <c r="K6" s="376"/>
      <c r="L6" s="376"/>
      <c r="M6" s="376"/>
      <c r="N6" s="376"/>
      <c r="O6" s="376"/>
      <c r="P6" s="376"/>
      <c r="Q6" s="376"/>
      <c r="R6" s="376"/>
    </row>
    <row r="7" spans="1:18" ht="14.4" x14ac:dyDescent="0.3">
      <c r="A7" s="4"/>
      <c r="B7" s="4"/>
      <c r="C7" s="4"/>
      <c r="D7" s="376"/>
      <c r="E7" s="2"/>
      <c r="F7" s="4"/>
      <c r="G7" s="4"/>
      <c r="H7" s="4"/>
      <c r="I7" s="379"/>
      <c r="J7" s="379"/>
      <c r="K7" s="376"/>
      <c r="L7" s="376"/>
      <c r="M7" s="379"/>
      <c r="N7" s="376"/>
      <c r="O7" s="376"/>
      <c r="P7" s="376"/>
      <c r="Q7" s="380"/>
      <c r="R7" s="376"/>
    </row>
    <row r="8" spans="1:18" ht="14.4" x14ac:dyDescent="0.3">
      <c r="D8" s="381"/>
      <c r="E8" s="39" t="s">
        <v>14</v>
      </c>
      <c r="F8" s="30"/>
      <c r="G8" s="30"/>
      <c r="H8" s="30"/>
      <c r="I8" s="382" t="s">
        <v>14</v>
      </c>
      <c r="J8" s="383"/>
      <c r="K8" s="379"/>
      <c r="L8" s="379"/>
      <c r="M8" s="382" t="s">
        <v>54</v>
      </c>
      <c r="N8" s="381"/>
      <c r="O8" s="379"/>
      <c r="P8" s="379"/>
      <c r="Q8" s="384" t="s">
        <v>15</v>
      </c>
      <c r="R8" s="379"/>
    </row>
    <row r="9" spans="1:18" ht="14.4" x14ac:dyDescent="0.3">
      <c r="A9" s="30" t="s">
        <v>24</v>
      </c>
      <c r="B9" s="30" t="s">
        <v>25</v>
      </c>
      <c r="C9" s="108" t="s">
        <v>28</v>
      </c>
      <c r="D9" s="385"/>
      <c r="E9" s="30" t="s">
        <v>4</v>
      </c>
      <c r="F9" s="30" t="s">
        <v>5</v>
      </c>
      <c r="G9" s="30" t="s">
        <v>6</v>
      </c>
      <c r="H9" s="30" t="s">
        <v>7</v>
      </c>
      <c r="I9" s="382" t="s">
        <v>15</v>
      </c>
      <c r="J9" s="383"/>
      <c r="K9" s="376" t="s">
        <v>36</v>
      </c>
      <c r="L9" s="376" t="s">
        <v>58</v>
      </c>
      <c r="M9" s="382" t="s">
        <v>15</v>
      </c>
      <c r="N9" s="385"/>
      <c r="O9" s="379" t="s">
        <v>66</v>
      </c>
      <c r="P9" s="379" t="s">
        <v>67</v>
      </c>
      <c r="Q9" s="384" t="s">
        <v>32</v>
      </c>
      <c r="R9" s="379" t="s">
        <v>35</v>
      </c>
    </row>
    <row r="10" spans="1:18" ht="14.4" x14ac:dyDescent="0.3">
      <c r="D10" s="385"/>
      <c r="E10" s="30"/>
      <c r="F10" s="30"/>
      <c r="G10" s="30"/>
      <c r="H10" s="30"/>
      <c r="I10" s="382"/>
      <c r="J10" s="383"/>
      <c r="K10" s="376"/>
      <c r="L10" s="376"/>
      <c r="M10" s="382"/>
      <c r="N10" s="385"/>
      <c r="O10" s="376"/>
      <c r="P10" s="376"/>
      <c r="Q10" s="384"/>
      <c r="R10" s="379"/>
    </row>
    <row r="11" spans="1:18" x14ac:dyDescent="0.25">
      <c r="A11" s="398">
        <v>34</v>
      </c>
      <c r="B11" s="398" t="s">
        <v>191</v>
      </c>
      <c r="C11" s="448" t="s">
        <v>132</v>
      </c>
      <c r="D11" s="385"/>
      <c r="E11" s="386">
        <v>10</v>
      </c>
      <c r="F11" s="386">
        <v>9</v>
      </c>
      <c r="G11" s="386">
        <v>5.8</v>
      </c>
      <c r="H11" s="386">
        <v>4.5</v>
      </c>
      <c r="I11" s="387">
        <f t="shared" ref="I11:I17" si="0">SUM((E11*0.3)+(F11*0.25)+(G11*0.35)+(H11*0.1))</f>
        <v>7.7299999999999995</v>
      </c>
      <c r="J11" s="388"/>
      <c r="K11" s="389">
        <v>7.8</v>
      </c>
      <c r="L11" s="390"/>
      <c r="M11" s="387">
        <f t="shared" ref="M11:M17" si="1">K11-L11</f>
        <v>7.8</v>
      </c>
      <c r="N11" s="391"/>
      <c r="O11" s="387">
        <f t="shared" ref="O11:O17" si="2">I11</f>
        <v>7.7299999999999995</v>
      </c>
      <c r="P11" s="387">
        <f t="shared" ref="P11:P17" si="3">M11</f>
        <v>7.8</v>
      </c>
      <c r="Q11" s="392">
        <f t="shared" ref="Q11:Q17" si="4">(M11+I11)/2</f>
        <v>7.7649999999999997</v>
      </c>
      <c r="R11" s="382">
        <v>1</v>
      </c>
    </row>
    <row r="12" spans="1:18" x14ac:dyDescent="0.25">
      <c r="A12" s="398">
        <v>11</v>
      </c>
      <c r="B12" s="398" t="s">
        <v>174</v>
      </c>
      <c r="C12" s="448" t="s">
        <v>200</v>
      </c>
      <c r="D12" s="385"/>
      <c r="E12" s="386">
        <v>9</v>
      </c>
      <c r="F12" s="386">
        <v>7</v>
      </c>
      <c r="G12" s="386">
        <v>5.2</v>
      </c>
      <c r="H12" s="386">
        <v>4.8</v>
      </c>
      <c r="I12" s="387">
        <f t="shared" si="0"/>
        <v>6.75</v>
      </c>
      <c r="J12" s="388"/>
      <c r="K12" s="389">
        <v>8.15</v>
      </c>
      <c r="L12" s="390"/>
      <c r="M12" s="387">
        <f t="shared" si="1"/>
        <v>8.15</v>
      </c>
      <c r="N12" s="391"/>
      <c r="O12" s="387">
        <f t="shared" si="2"/>
        <v>6.75</v>
      </c>
      <c r="P12" s="387">
        <f t="shared" si="3"/>
        <v>8.15</v>
      </c>
      <c r="Q12" s="392">
        <f t="shared" si="4"/>
        <v>7.45</v>
      </c>
      <c r="R12" s="382">
        <v>2</v>
      </c>
    </row>
    <row r="13" spans="1:18" x14ac:dyDescent="0.25">
      <c r="A13" s="398">
        <v>67</v>
      </c>
      <c r="B13" s="398" t="s">
        <v>170</v>
      </c>
      <c r="C13" s="448" t="s">
        <v>249</v>
      </c>
      <c r="D13" s="385"/>
      <c r="E13" s="386">
        <v>10</v>
      </c>
      <c r="F13" s="386">
        <v>6</v>
      </c>
      <c r="G13" s="386">
        <v>5.5</v>
      </c>
      <c r="H13" s="386">
        <v>4</v>
      </c>
      <c r="I13" s="387">
        <f t="shared" si="0"/>
        <v>6.8250000000000002</v>
      </c>
      <c r="J13" s="388"/>
      <c r="K13" s="389">
        <v>7.16</v>
      </c>
      <c r="L13" s="390"/>
      <c r="M13" s="387">
        <f t="shared" si="1"/>
        <v>7.16</v>
      </c>
      <c r="N13" s="391"/>
      <c r="O13" s="387">
        <f t="shared" si="2"/>
        <v>6.8250000000000002</v>
      </c>
      <c r="P13" s="387">
        <f t="shared" si="3"/>
        <v>7.16</v>
      </c>
      <c r="Q13" s="392">
        <f t="shared" si="4"/>
        <v>6.9924999999999997</v>
      </c>
      <c r="R13" s="382">
        <v>3</v>
      </c>
    </row>
    <row r="14" spans="1:18" x14ac:dyDescent="0.25">
      <c r="A14" s="398">
        <v>49</v>
      </c>
      <c r="B14" s="398" t="s">
        <v>179</v>
      </c>
      <c r="C14" s="448" t="s">
        <v>124</v>
      </c>
      <c r="D14" s="385"/>
      <c r="E14" s="386">
        <v>8</v>
      </c>
      <c r="F14" s="386">
        <v>7</v>
      </c>
      <c r="G14" s="386">
        <v>4.5999999999999996</v>
      </c>
      <c r="H14" s="386">
        <v>2.2999999999999998</v>
      </c>
      <c r="I14" s="387">
        <f t="shared" si="0"/>
        <v>5.99</v>
      </c>
      <c r="J14" s="388"/>
      <c r="K14" s="389">
        <v>7.66</v>
      </c>
      <c r="L14" s="390"/>
      <c r="M14" s="387">
        <f t="shared" si="1"/>
        <v>7.66</v>
      </c>
      <c r="N14" s="391"/>
      <c r="O14" s="387">
        <f t="shared" si="2"/>
        <v>5.99</v>
      </c>
      <c r="P14" s="387">
        <f t="shared" si="3"/>
        <v>7.66</v>
      </c>
      <c r="Q14" s="392">
        <f t="shared" si="4"/>
        <v>6.8250000000000002</v>
      </c>
      <c r="R14" s="382">
        <v>4</v>
      </c>
    </row>
    <row r="15" spans="1:18" x14ac:dyDescent="0.25">
      <c r="A15" s="398">
        <v>33</v>
      </c>
      <c r="B15" s="398" t="s">
        <v>192</v>
      </c>
      <c r="C15" s="448" t="s">
        <v>132</v>
      </c>
      <c r="D15" s="385"/>
      <c r="E15" s="386">
        <v>9</v>
      </c>
      <c r="F15" s="386">
        <v>5</v>
      </c>
      <c r="G15" s="386">
        <v>5</v>
      </c>
      <c r="H15" s="386">
        <v>5</v>
      </c>
      <c r="I15" s="387">
        <f t="shared" si="0"/>
        <v>6.1999999999999993</v>
      </c>
      <c r="J15" s="388"/>
      <c r="K15" s="389">
        <v>7.45</v>
      </c>
      <c r="L15" s="390"/>
      <c r="M15" s="387">
        <f t="shared" si="1"/>
        <v>7.45</v>
      </c>
      <c r="N15" s="391"/>
      <c r="O15" s="387">
        <f t="shared" si="2"/>
        <v>6.1999999999999993</v>
      </c>
      <c r="P15" s="387">
        <f t="shared" si="3"/>
        <v>7.45</v>
      </c>
      <c r="Q15" s="392">
        <f t="shared" si="4"/>
        <v>6.8249999999999993</v>
      </c>
      <c r="R15" s="382">
        <v>5</v>
      </c>
    </row>
    <row r="16" spans="1:18" x14ac:dyDescent="0.25">
      <c r="A16" s="398">
        <v>13</v>
      </c>
      <c r="B16" s="398" t="s">
        <v>122</v>
      </c>
      <c r="C16" s="448" t="s">
        <v>200</v>
      </c>
      <c r="D16" s="385"/>
      <c r="E16" s="386">
        <v>7.5</v>
      </c>
      <c r="F16" s="386">
        <v>6</v>
      </c>
      <c r="G16" s="386">
        <v>4.5</v>
      </c>
      <c r="H16" s="386">
        <v>3.8</v>
      </c>
      <c r="I16" s="387">
        <f t="shared" si="0"/>
        <v>5.7050000000000001</v>
      </c>
      <c r="J16" s="388"/>
      <c r="K16" s="389">
        <v>6.91</v>
      </c>
      <c r="L16" s="390"/>
      <c r="M16" s="387">
        <f t="shared" si="1"/>
        <v>6.91</v>
      </c>
      <c r="N16" s="391"/>
      <c r="O16" s="387">
        <f t="shared" si="2"/>
        <v>5.7050000000000001</v>
      </c>
      <c r="P16" s="387">
        <f t="shared" si="3"/>
        <v>6.91</v>
      </c>
      <c r="Q16" s="392">
        <f t="shared" si="4"/>
        <v>6.3075000000000001</v>
      </c>
      <c r="R16" s="382">
        <v>6</v>
      </c>
    </row>
    <row r="17" spans="1:18" x14ac:dyDescent="0.25">
      <c r="A17" s="398">
        <v>46</v>
      </c>
      <c r="B17" s="398" t="s">
        <v>180</v>
      </c>
      <c r="C17" s="448" t="s">
        <v>124</v>
      </c>
      <c r="D17" s="385"/>
      <c r="E17" s="386">
        <v>8.5</v>
      </c>
      <c r="F17" s="386">
        <v>7</v>
      </c>
      <c r="G17" s="386">
        <v>4.5</v>
      </c>
      <c r="H17" s="386">
        <v>2.8</v>
      </c>
      <c r="I17" s="387">
        <f t="shared" si="0"/>
        <v>6.1550000000000002</v>
      </c>
      <c r="J17" s="388"/>
      <c r="K17" s="389">
        <v>6</v>
      </c>
      <c r="L17" s="390"/>
      <c r="M17" s="387">
        <f t="shared" si="1"/>
        <v>6</v>
      </c>
      <c r="N17" s="391"/>
      <c r="O17" s="387">
        <f t="shared" si="2"/>
        <v>6.1550000000000002</v>
      </c>
      <c r="P17" s="387">
        <f t="shared" si="3"/>
        <v>6</v>
      </c>
      <c r="Q17" s="392">
        <f t="shared" si="4"/>
        <v>6.0775000000000006</v>
      </c>
      <c r="R17" s="382">
        <v>7</v>
      </c>
    </row>
  </sheetData>
  <sortState xmlns:xlrd2="http://schemas.microsoft.com/office/spreadsheetml/2017/richdata2" ref="A11:R17">
    <sortCondition descending="1" ref="Q11:Q17"/>
  </sortState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8B0D9-23E9-4C12-830D-FAF513B0EB74}">
  <dimension ref="A1:R14"/>
  <sheetViews>
    <sheetView workbookViewId="0">
      <selection activeCell="C3" sqref="C3"/>
    </sheetView>
  </sheetViews>
  <sheetFormatPr defaultRowHeight="13.2" x14ac:dyDescent="0.25"/>
  <cols>
    <col min="2" max="2" width="30.6640625" customWidth="1"/>
    <col min="3" max="3" width="20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2.7773437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329</v>
      </c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59" t="s">
        <v>373</v>
      </c>
      <c r="K3" s="1"/>
      <c r="L3" s="1"/>
      <c r="M3" s="1"/>
    </row>
    <row r="4" spans="1:18" ht="15.6" x14ac:dyDescent="0.3">
      <c r="A4" s="105"/>
      <c r="B4" s="106"/>
      <c r="C4" s="3"/>
      <c r="K4" s="1"/>
      <c r="L4" s="1"/>
      <c r="M4" s="1"/>
    </row>
    <row r="5" spans="1:18" ht="15.6" x14ac:dyDescent="0.3">
      <c r="A5" s="238" t="s">
        <v>299</v>
      </c>
      <c r="B5" s="2"/>
      <c r="C5" s="4"/>
      <c r="D5" s="376"/>
      <c r="E5" s="2"/>
      <c r="F5" s="4"/>
      <c r="G5" s="4"/>
      <c r="H5" s="2"/>
      <c r="I5" s="376"/>
      <c r="J5" s="376"/>
      <c r="K5" s="377"/>
      <c r="L5" s="378"/>
      <c r="M5" s="376"/>
      <c r="N5" s="376"/>
      <c r="O5" s="376"/>
      <c r="P5" s="376"/>
      <c r="Q5" s="376"/>
      <c r="R5" s="376"/>
    </row>
    <row r="6" spans="1:18" ht="15.6" x14ac:dyDescent="0.3">
      <c r="A6" s="238" t="s">
        <v>53</v>
      </c>
      <c r="B6" s="2">
        <v>25</v>
      </c>
      <c r="C6" s="4"/>
      <c r="D6" s="376"/>
      <c r="E6" s="4"/>
      <c r="F6" s="4"/>
      <c r="G6" s="4"/>
      <c r="H6" s="4"/>
      <c r="I6" s="376"/>
      <c r="J6" s="376"/>
      <c r="K6" s="376"/>
      <c r="L6" s="376"/>
      <c r="M6" s="376"/>
      <c r="N6" s="376"/>
      <c r="O6" s="376"/>
      <c r="P6" s="376"/>
      <c r="Q6" s="376"/>
      <c r="R6" s="376"/>
    </row>
    <row r="7" spans="1:18" ht="14.4" x14ac:dyDescent="0.3">
      <c r="A7" s="4"/>
      <c r="B7" s="4"/>
      <c r="C7" s="4"/>
      <c r="D7" s="376"/>
      <c r="E7" s="2"/>
      <c r="F7" s="4"/>
      <c r="G7" s="4"/>
      <c r="H7" s="4"/>
      <c r="I7" s="379"/>
      <c r="J7" s="379"/>
      <c r="K7" s="376"/>
      <c r="L7" s="376"/>
      <c r="M7" s="379"/>
      <c r="N7" s="376"/>
      <c r="O7" s="376"/>
      <c r="P7" s="376"/>
      <c r="Q7" s="380"/>
      <c r="R7" s="376"/>
    </row>
    <row r="8" spans="1:18" ht="14.4" x14ac:dyDescent="0.3">
      <c r="D8" s="381"/>
      <c r="E8" s="39" t="s">
        <v>14</v>
      </c>
      <c r="F8" s="30"/>
      <c r="G8" s="30"/>
      <c r="H8" s="30"/>
      <c r="I8" s="382" t="s">
        <v>14</v>
      </c>
      <c r="J8" s="383"/>
      <c r="K8" s="379"/>
      <c r="L8" s="379"/>
      <c r="M8" s="382" t="s">
        <v>54</v>
      </c>
      <c r="N8" s="381"/>
      <c r="O8" s="379"/>
      <c r="P8" s="379"/>
      <c r="Q8" s="384" t="s">
        <v>15</v>
      </c>
      <c r="R8" s="379"/>
    </row>
    <row r="9" spans="1:18" ht="14.4" x14ac:dyDescent="0.3">
      <c r="A9" s="30" t="s">
        <v>24</v>
      </c>
      <c r="B9" s="30" t="s">
        <v>25</v>
      </c>
      <c r="C9" s="108" t="s">
        <v>28</v>
      </c>
      <c r="D9" s="385"/>
      <c r="E9" s="30" t="s">
        <v>4</v>
      </c>
      <c r="F9" s="30" t="s">
        <v>5</v>
      </c>
      <c r="G9" s="30" t="s">
        <v>6</v>
      </c>
      <c r="H9" s="30" t="s">
        <v>7</v>
      </c>
      <c r="I9" s="382" t="s">
        <v>15</v>
      </c>
      <c r="J9" s="383"/>
      <c r="K9" s="376" t="s">
        <v>36</v>
      </c>
      <c r="L9" s="376" t="s">
        <v>58</v>
      </c>
      <c r="M9" s="382" t="s">
        <v>15</v>
      </c>
      <c r="N9" s="385"/>
      <c r="O9" s="379" t="s">
        <v>66</v>
      </c>
      <c r="P9" s="379" t="s">
        <v>67</v>
      </c>
      <c r="Q9" s="384" t="s">
        <v>32</v>
      </c>
      <c r="R9" s="379" t="s">
        <v>35</v>
      </c>
    </row>
    <row r="10" spans="1:18" ht="14.4" x14ac:dyDescent="0.3">
      <c r="D10" s="385"/>
      <c r="E10" s="30"/>
      <c r="F10" s="30"/>
      <c r="G10" s="30"/>
      <c r="H10" s="30"/>
      <c r="I10" s="382"/>
      <c r="J10" s="383"/>
      <c r="K10" s="376"/>
      <c r="L10" s="376"/>
      <c r="M10" s="382"/>
      <c r="N10" s="385"/>
      <c r="O10" s="376"/>
      <c r="P10" s="376"/>
      <c r="Q10" s="384"/>
      <c r="R10" s="379"/>
    </row>
    <row r="11" spans="1:18" x14ac:dyDescent="0.25">
      <c r="A11" s="398">
        <v>1</v>
      </c>
      <c r="B11" s="398" t="s">
        <v>121</v>
      </c>
      <c r="C11" s="448" t="s">
        <v>220</v>
      </c>
      <c r="D11" s="385"/>
      <c r="E11" s="386">
        <v>7</v>
      </c>
      <c r="F11" s="386">
        <v>6</v>
      </c>
      <c r="G11" s="386">
        <v>5</v>
      </c>
      <c r="H11" s="386">
        <v>4</v>
      </c>
      <c r="I11" s="387">
        <f>SUM((E11*0.3)+(F11*0.25)+(G11*0.35)+(H11*0.1))</f>
        <v>5.75</v>
      </c>
      <c r="J11" s="388"/>
      <c r="K11" s="389">
        <v>7.67</v>
      </c>
      <c r="L11" s="390"/>
      <c r="M11" s="387">
        <f>K11-L11</f>
        <v>7.67</v>
      </c>
      <c r="N11" s="391"/>
      <c r="O11" s="387">
        <f>I11</f>
        <v>5.75</v>
      </c>
      <c r="P11" s="387">
        <f>M11</f>
        <v>7.67</v>
      </c>
      <c r="Q11" s="392">
        <f>(M11+I11)/2</f>
        <v>6.71</v>
      </c>
      <c r="R11" s="382">
        <v>1</v>
      </c>
    </row>
    <row r="12" spans="1:18" x14ac:dyDescent="0.25">
      <c r="A12" s="398">
        <v>10</v>
      </c>
      <c r="B12" s="398" t="s">
        <v>294</v>
      </c>
      <c r="C12" s="448" t="s">
        <v>200</v>
      </c>
      <c r="D12" s="385"/>
      <c r="E12" s="386">
        <v>5.5</v>
      </c>
      <c r="F12" s="386">
        <v>4</v>
      </c>
      <c r="G12" s="386">
        <v>5.5</v>
      </c>
      <c r="H12" s="386">
        <v>3</v>
      </c>
      <c r="I12" s="387">
        <f>SUM((E12*0.3)+(F12*0.25)+(G12*0.35)+(H12*0.1))</f>
        <v>4.8749999999999991</v>
      </c>
      <c r="J12" s="388"/>
      <c r="K12" s="389">
        <v>8.5</v>
      </c>
      <c r="L12" s="390"/>
      <c r="M12" s="387">
        <f>K12-L12</f>
        <v>8.5</v>
      </c>
      <c r="N12" s="391"/>
      <c r="O12" s="387">
        <f>I12</f>
        <v>4.8749999999999991</v>
      </c>
      <c r="P12" s="387">
        <f>M12</f>
        <v>8.5</v>
      </c>
      <c r="Q12" s="392">
        <f>(M12+I12)/2</f>
        <v>6.6875</v>
      </c>
      <c r="R12" s="382">
        <v>2</v>
      </c>
    </row>
    <row r="13" spans="1:18" x14ac:dyDescent="0.25">
      <c r="A13" s="398">
        <v>2</v>
      </c>
      <c r="B13" s="398" t="s">
        <v>120</v>
      </c>
      <c r="C13" s="448" t="s">
        <v>220</v>
      </c>
      <c r="D13" s="385"/>
      <c r="E13" s="386">
        <v>6</v>
      </c>
      <c r="F13" s="386">
        <v>6</v>
      </c>
      <c r="G13" s="386">
        <v>4</v>
      </c>
      <c r="H13" s="386">
        <v>3</v>
      </c>
      <c r="I13" s="387">
        <f>SUM((E13*0.3)+(F13*0.25)+(G13*0.35)+(H13*0.1))</f>
        <v>4.9999999999999991</v>
      </c>
      <c r="J13" s="388"/>
      <c r="K13" s="389">
        <v>7.8</v>
      </c>
      <c r="L13" s="390"/>
      <c r="M13" s="387">
        <f>K13-L13</f>
        <v>7.8</v>
      </c>
      <c r="N13" s="391"/>
      <c r="O13" s="387">
        <f>I13</f>
        <v>4.9999999999999991</v>
      </c>
      <c r="P13" s="387">
        <f>M13</f>
        <v>7.8</v>
      </c>
      <c r="Q13" s="392">
        <f>(M13+I13)/2</f>
        <v>6.3999999999999995</v>
      </c>
      <c r="R13" s="382">
        <v>3</v>
      </c>
    </row>
    <row r="14" spans="1:18" x14ac:dyDescent="0.25">
      <c r="A14" s="398">
        <v>55</v>
      </c>
      <c r="B14" s="398" t="s">
        <v>123</v>
      </c>
      <c r="C14" s="448" t="s">
        <v>124</v>
      </c>
      <c r="D14" s="385"/>
      <c r="E14" s="386">
        <v>6</v>
      </c>
      <c r="F14" s="386">
        <v>4</v>
      </c>
      <c r="G14" s="386">
        <v>4</v>
      </c>
      <c r="H14" s="386">
        <v>2</v>
      </c>
      <c r="I14" s="387">
        <f>SUM((E14*0.3)+(F14*0.25)+(G14*0.35)+(H14*0.1))</f>
        <v>4.3999999999999995</v>
      </c>
      <c r="J14" s="388"/>
      <c r="K14" s="389">
        <v>7.125</v>
      </c>
      <c r="L14" s="390"/>
      <c r="M14" s="387">
        <f>K14-L14</f>
        <v>7.125</v>
      </c>
      <c r="N14" s="391"/>
      <c r="O14" s="387">
        <f>I14</f>
        <v>4.3999999999999995</v>
      </c>
      <c r="P14" s="387">
        <f>M14</f>
        <v>7.125</v>
      </c>
      <c r="Q14" s="392">
        <f>(M14+I14)/2</f>
        <v>5.7624999999999993</v>
      </c>
      <c r="R14" s="382">
        <v>4</v>
      </c>
    </row>
  </sheetData>
  <sortState xmlns:xlrd2="http://schemas.microsoft.com/office/spreadsheetml/2017/richdata2" ref="A11:R14">
    <sortCondition descending="1" ref="Q11:Q14"/>
  </sortState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C9F9-1932-48DD-8C5D-67139239A5A3}">
  <sheetPr>
    <pageSetUpPr fitToPage="1"/>
  </sheetPr>
  <dimension ref="A1:R40"/>
  <sheetViews>
    <sheetView workbookViewId="0">
      <selection activeCell="Q29" sqref="Q29"/>
    </sheetView>
  </sheetViews>
  <sheetFormatPr defaultRowHeight="13.2" x14ac:dyDescent="0.25"/>
  <cols>
    <col min="2" max="2" width="30.44140625" customWidth="1"/>
    <col min="3" max="3" width="25.554687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330</v>
      </c>
      <c r="D2" s="103"/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3" t="s">
        <v>204</v>
      </c>
      <c r="D3" s="164"/>
      <c r="K3" s="1"/>
      <c r="L3" s="1"/>
      <c r="M3" s="1"/>
    </row>
    <row r="4" spans="1:18" ht="15.6" x14ac:dyDescent="0.3">
      <c r="A4" s="105"/>
      <c r="B4" s="106"/>
      <c r="C4" s="1"/>
      <c r="K4" s="1"/>
      <c r="L4" s="1"/>
      <c r="M4" s="1"/>
    </row>
    <row r="5" spans="1:18" ht="15.6" x14ac:dyDescent="0.3">
      <c r="A5" s="238" t="s">
        <v>221</v>
      </c>
      <c r="B5" s="2"/>
      <c r="C5" s="4"/>
      <c r="D5" s="239"/>
      <c r="E5" s="2"/>
      <c r="F5" s="4"/>
      <c r="G5" s="4"/>
      <c r="H5" s="2"/>
      <c r="I5" s="239"/>
      <c r="J5" s="239"/>
      <c r="K5" s="240"/>
      <c r="L5" s="241"/>
      <c r="M5" s="239"/>
      <c r="N5" s="239"/>
      <c r="O5" s="239"/>
      <c r="P5" s="239"/>
      <c r="Q5" s="239"/>
      <c r="R5" s="239"/>
    </row>
    <row r="6" spans="1:18" ht="15.6" x14ac:dyDescent="0.3">
      <c r="A6" s="238"/>
      <c r="B6" s="2"/>
      <c r="C6" s="4"/>
      <c r="D6" s="239"/>
      <c r="E6" s="2"/>
      <c r="F6" s="4"/>
      <c r="G6" s="4"/>
      <c r="H6" s="2"/>
      <c r="I6" s="239"/>
      <c r="J6" s="239"/>
      <c r="K6" s="240"/>
      <c r="L6" s="241"/>
      <c r="M6" s="239"/>
      <c r="N6" s="239"/>
      <c r="O6" s="239"/>
      <c r="P6" s="239"/>
      <c r="Q6" s="239"/>
      <c r="R6" s="239"/>
    </row>
    <row r="7" spans="1:18" ht="15.6" x14ac:dyDescent="0.3">
      <c r="A7" s="238" t="s">
        <v>53</v>
      </c>
      <c r="B7" s="2">
        <v>26</v>
      </c>
      <c r="C7" s="4"/>
      <c r="D7" s="239"/>
      <c r="E7" s="4" t="s">
        <v>47</v>
      </c>
      <c r="F7" s="306" t="str">
        <f>C2</f>
        <v>Jamie Haste</v>
      </c>
      <c r="G7" s="4"/>
      <c r="H7" s="4"/>
      <c r="I7" s="239"/>
      <c r="J7" s="239"/>
      <c r="K7" s="239" t="s">
        <v>46</v>
      </c>
      <c r="L7" s="41" t="str">
        <f>C3</f>
        <v>Julie Kirpichnikov</v>
      </c>
      <c r="M7" s="239"/>
      <c r="N7" s="239"/>
      <c r="O7" s="239"/>
      <c r="P7" s="239"/>
      <c r="Q7" s="239"/>
      <c r="R7" s="239"/>
    </row>
    <row r="8" spans="1:18" ht="14.4" x14ac:dyDescent="0.3">
      <c r="A8" s="4"/>
      <c r="B8" s="4"/>
      <c r="C8" s="4"/>
      <c r="D8" s="239"/>
      <c r="E8" s="2"/>
      <c r="F8" s="4"/>
      <c r="G8" s="4"/>
      <c r="H8" s="4"/>
      <c r="I8" s="242"/>
      <c r="J8" s="242"/>
      <c r="K8" s="239"/>
      <c r="L8" s="239"/>
      <c r="M8" s="242"/>
      <c r="N8" s="239"/>
      <c r="O8" s="239"/>
      <c r="P8" s="239"/>
      <c r="Q8" s="243"/>
      <c r="R8" s="239"/>
    </row>
    <row r="9" spans="1:18" ht="14.4" x14ac:dyDescent="0.3">
      <c r="A9" s="30" t="s">
        <v>24</v>
      </c>
      <c r="B9" s="30" t="s">
        <v>25</v>
      </c>
      <c r="C9" s="30" t="s">
        <v>28</v>
      </c>
      <c r="D9" s="244"/>
      <c r="E9" s="39" t="s">
        <v>14</v>
      </c>
      <c r="F9" s="30"/>
      <c r="G9" s="30"/>
      <c r="H9" s="30"/>
      <c r="I9" s="245" t="s">
        <v>14</v>
      </c>
      <c r="J9" s="246"/>
      <c r="K9" s="242"/>
      <c r="L9" s="242"/>
      <c r="M9" s="245" t="s">
        <v>54</v>
      </c>
      <c r="N9" s="244"/>
      <c r="O9" s="242"/>
      <c r="P9" s="242"/>
      <c r="Q9" s="247" t="s">
        <v>15</v>
      </c>
      <c r="R9" s="242"/>
    </row>
    <row r="10" spans="1:18" ht="14.4" x14ac:dyDescent="0.3">
      <c r="A10" s="37"/>
      <c r="B10" s="170"/>
      <c r="C10" s="37"/>
      <c r="D10" s="254"/>
      <c r="E10" s="37" t="s">
        <v>4</v>
      </c>
      <c r="F10" s="37" t="s">
        <v>5</v>
      </c>
      <c r="G10" s="37" t="s">
        <v>6</v>
      </c>
      <c r="H10" s="37" t="s">
        <v>7</v>
      </c>
      <c r="I10" s="307" t="s">
        <v>15</v>
      </c>
      <c r="J10" s="308"/>
      <c r="K10" s="261" t="s">
        <v>36</v>
      </c>
      <c r="L10" s="261" t="s">
        <v>58</v>
      </c>
      <c r="M10" s="307" t="s">
        <v>15</v>
      </c>
      <c r="N10" s="254"/>
      <c r="O10" s="314" t="s">
        <v>66</v>
      </c>
      <c r="P10" s="314" t="s">
        <v>67</v>
      </c>
      <c r="Q10" s="310" t="s">
        <v>32</v>
      </c>
      <c r="R10" s="309" t="s">
        <v>35</v>
      </c>
    </row>
    <row r="11" spans="1:18" x14ac:dyDescent="0.25">
      <c r="D11" s="254"/>
      <c r="J11" s="254"/>
      <c r="N11" s="254"/>
      <c r="Q11" s="347"/>
    </row>
    <row r="12" spans="1:18" ht="14.4" x14ac:dyDescent="0.3">
      <c r="A12" s="398">
        <v>39</v>
      </c>
      <c r="B12" t="s">
        <v>131</v>
      </c>
      <c r="C12" s="250"/>
      <c r="D12" s="249"/>
      <c r="E12" s="250"/>
      <c r="F12" s="250"/>
      <c r="G12" s="250"/>
      <c r="H12" s="250"/>
      <c r="I12" s="251"/>
      <c r="J12" s="251"/>
      <c r="K12" s="252"/>
      <c r="L12" s="253"/>
      <c r="M12" s="251"/>
      <c r="N12" s="27"/>
      <c r="O12" s="27"/>
      <c r="P12" s="27"/>
      <c r="Q12" s="320"/>
      <c r="R12" s="321"/>
    </row>
    <row r="13" spans="1:18" x14ac:dyDescent="0.25">
      <c r="A13" s="399">
        <v>38</v>
      </c>
      <c r="B13" s="170" t="s">
        <v>130</v>
      </c>
      <c r="C13" s="395" t="s">
        <v>132</v>
      </c>
      <c r="D13" s="254"/>
      <c r="E13" s="255">
        <v>7.5</v>
      </c>
      <c r="F13" s="255">
        <v>8</v>
      </c>
      <c r="G13" s="255">
        <v>7.5</v>
      </c>
      <c r="H13" s="255">
        <v>7.5</v>
      </c>
      <c r="I13" s="256">
        <f t="shared" ref="I13" si="0">SUM((E13*0.25)+(F13*0.25)+(G13*0.3)+(H13*0.2))</f>
        <v>7.625</v>
      </c>
      <c r="J13" s="257"/>
      <c r="K13" s="258">
        <v>8.1</v>
      </c>
      <c r="L13" s="259"/>
      <c r="M13" s="256">
        <f t="shared" ref="M13" si="1">K13-L13</f>
        <v>8.1</v>
      </c>
      <c r="N13" s="260"/>
      <c r="O13" s="256">
        <f t="shared" ref="O13" si="2">I13</f>
        <v>7.625</v>
      </c>
      <c r="P13" s="256">
        <f t="shared" ref="P13" si="3">M13</f>
        <v>8.1</v>
      </c>
      <c r="Q13" s="319">
        <f t="shared" ref="Q13" si="4">(M13+I13)/2</f>
        <v>7.8624999999999998</v>
      </c>
      <c r="R13" s="307">
        <v>1</v>
      </c>
    </row>
    <row r="14" spans="1:18" ht="14.4" x14ac:dyDescent="0.3">
      <c r="A14" s="398">
        <v>35</v>
      </c>
      <c r="B14" t="s">
        <v>187</v>
      </c>
      <c r="C14" s="393" t="s">
        <v>223</v>
      </c>
      <c r="D14" s="249"/>
      <c r="E14" s="250"/>
      <c r="F14" s="250"/>
      <c r="G14" s="250"/>
      <c r="H14" s="250"/>
      <c r="I14" s="251"/>
      <c r="J14" s="251"/>
      <c r="K14" s="252"/>
      <c r="L14" s="253"/>
      <c r="M14" s="251"/>
      <c r="N14" s="27"/>
      <c r="O14" s="27"/>
      <c r="P14" s="27"/>
      <c r="Q14" s="320"/>
      <c r="R14" s="321"/>
    </row>
    <row r="15" spans="1:18" x14ac:dyDescent="0.25">
      <c r="A15" s="399">
        <v>37</v>
      </c>
      <c r="B15" s="170" t="s">
        <v>214</v>
      </c>
      <c r="C15" s="395" t="s">
        <v>132</v>
      </c>
      <c r="D15" s="254"/>
      <c r="E15" s="255">
        <v>7.5</v>
      </c>
      <c r="F15" s="255">
        <v>8</v>
      </c>
      <c r="G15" s="255">
        <v>7.7</v>
      </c>
      <c r="H15" s="255">
        <v>7.5</v>
      </c>
      <c r="I15" s="256">
        <f t="shared" ref="I15" si="5">SUM((E15*0.25)+(F15*0.25)+(G15*0.3)+(H15*0.2))</f>
        <v>7.6850000000000005</v>
      </c>
      <c r="J15" s="257"/>
      <c r="K15" s="258">
        <v>7.53</v>
      </c>
      <c r="L15" s="259"/>
      <c r="M15" s="256">
        <f t="shared" ref="M15" si="6">K15-L15</f>
        <v>7.53</v>
      </c>
      <c r="N15" s="260"/>
      <c r="O15" s="256">
        <f t="shared" ref="O15" si="7">I15</f>
        <v>7.6850000000000005</v>
      </c>
      <c r="P15" s="256">
        <f t="shared" ref="P15" si="8">M15</f>
        <v>7.53</v>
      </c>
      <c r="Q15" s="319">
        <f t="shared" ref="Q15" si="9">(M15+I15)/2</f>
        <v>7.6074999999999999</v>
      </c>
      <c r="R15" s="307">
        <v>2</v>
      </c>
    </row>
    <row r="16" spans="1:18" ht="14.4" x14ac:dyDescent="0.3">
      <c r="A16" s="398">
        <v>60</v>
      </c>
      <c r="B16" s="271" t="s">
        <v>311</v>
      </c>
      <c r="C16" s="250" t="s">
        <v>346</v>
      </c>
      <c r="D16" s="249"/>
      <c r="E16" s="250"/>
      <c r="F16" s="250"/>
      <c r="G16" s="250"/>
      <c r="H16" s="250"/>
      <c r="I16" s="251"/>
      <c r="J16" s="251"/>
      <c r="K16" s="252"/>
      <c r="L16" s="253"/>
      <c r="M16" s="251"/>
      <c r="N16" s="27"/>
      <c r="O16" s="27"/>
      <c r="P16" s="27"/>
      <c r="Q16" s="320"/>
      <c r="R16" s="321"/>
    </row>
    <row r="17" spans="1:18" x14ac:dyDescent="0.25">
      <c r="A17" s="399">
        <v>71</v>
      </c>
      <c r="B17" s="170" t="s">
        <v>195</v>
      </c>
      <c r="C17" s="393" t="s">
        <v>223</v>
      </c>
      <c r="D17" s="254"/>
      <c r="E17" s="255">
        <v>6.5</v>
      </c>
      <c r="F17" s="255">
        <v>6.5</v>
      </c>
      <c r="G17" s="255">
        <v>6.3</v>
      </c>
      <c r="H17" s="255">
        <v>5.9</v>
      </c>
      <c r="I17" s="256">
        <f t="shared" ref="I17" si="10">SUM((E17*0.25)+(F17*0.25)+(G17*0.3)+(H17*0.2))</f>
        <v>6.32</v>
      </c>
      <c r="J17" s="257"/>
      <c r="K17" s="258">
        <v>8.4600000000000009</v>
      </c>
      <c r="L17" s="259"/>
      <c r="M17" s="256">
        <f t="shared" ref="M17" si="11">K17-L17</f>
        <v>8.4600000000000009</v>
      </c>
      <c r="N17" s="260"/>
      <c r="O17" s="256">
        <f t="shared" ref="O17" si="12">I17</f>
        <v>6.32</v>
      </c>
      <c r="P17" s="256">
        <f t="shared" ref="P17" si="13">M17</f>
        <v>8.4600000000000009</v>
      </c>
      <c r="Q17" s="319">
        <f t="shared" ref="Q17" si="14">(M17+I17)/2</f>
        <v>7.3900000000000006</v>
      </c>
      <c r="R17" s="307">
        <v>3</v>
      </c>
    </row>
    <row r="18" spans="1:18" ht="14.4" x14ac:dyDescent="0.3">
      <c r="A18" s="398">
        <v>59</v>
      </c>
      <c r="B18" s="103" t="s">
        <v>151</v>
      </c>
      <c r="C18" s="250" t="s">
        <v>224</v>
      </c>
      <c r="D18" s="249"/>
      <c r="E18" s="250"/>
      <c r="F18" s="250"/>
      <c r="G18" s="250"/>
      <c r="H18" s="250"/>
      <c r="I18" s="251"/>
      <c r="J18" s="251"/>
      <c r="K18" s="252"/>
      <c r="L18" s="253"/>
      <c r="M18" s="251"/>
      <c r="N18" s="27"/>
      <c r="O18" s="27"/>
      <c r="P18" s="27"/>
      <c r="Q18" s="320"/>
      <c r="R18" s="321"/>
    </row>
    <row r="19" spans="1:18" ht="14.4" x14ac:dyDescent="0.3">
      <c r="A19" s="399">
        <v>61</v>
      </c>
      <c r="B19" s="129" t="s">
        <v>133</v>
      </c>
      <c r="C19" s="396" t="s">
        <v>140</v>
      </c>
      <c r="D19" s="254"/>
      <c r="E19" s="255">
        <v>8</v>
      </c>
      <c r="F19" s="255">
        <v>7</v>
      </c>
      <c r="G19" s="255">
        <v>5.8</v>
      </c>
      <c r="H19" s="255">
        <v>4.2</v>
      </c>
      <c r="I19" s="256">
        <f t="shared" ref="I19" si="15">SUM((E19*0.25)+(F19*0.25)+(G19*0.3)+(H19*0.2))</f>
        <v>6.33</v>
      </c>
      <c r="J19" s="257"/>
      <c r="K19" s="258">
        <v>8.32</v>
      </c>
      <c r="L19" s="259"/>
      <c r="M19" s="256">
        <f t="shared" ref="M19" si="16">K19-L19</f>
        <v>8.32</v>
      </c>
      <c r="N19" s="260"/>
      <c r="O19" s="256">
        <f t="shared" ref="O19" si="17">I19</f>
        <v>6.33</v>
      </c>
      <c r="P19" s="256">
        <f t="shared" ref="P19" si="18">M19</f>
        <v>8.32</v>
      </c>
      <c r="Q19" s="319">
        <f t="shared" ref="Q19" si="19">(M19+I19)/2</f>
        <v>7.3250000000000002</v>
      </c>
      <c r="R19" s="307">
        <v>4</v>
      </c>
    </row>
    <row r="20" spans="1:18" ht="14.4" x14ac:dyDescent="0.3">
      <c r="A20" s="398">
        <v>12</v>
      </c>
      <c r="B20" s="103" t="s">
        <v>125</v>
      </c>
      <c r="C20" s="250"/>
      <c r="D20" s="249"/>
      <c r="E20" s="250"/>
      <c r="F20" s="250"/>
      <c r="G20" s="250"/>
      <c r="H20" s="250"/>
      <c r="I20" s="251"/>
      <c r="J20" s="251"/>
      <c r="K20" s="252"/>
      <c r="L20" s="253"/>
      <c r="M20" s="251"/>
      <c r="N20" s="27"/>
      <c r="O20" s="27"/>
      <c r="P20" s="27"/>
      <c r="Q20" s="320"/>
      <c r="R20" s="321"/>
    </row>
    <row r="21" spans="1:18" ht="14.4" x14ac:dyDescent="0.3">
      <c r="A21" s="399">
        <v>11</v>
      </c>
      <c r="B21" s="129" t="s">
        <v>174</v>
      </c>
      <c r="C21" s="396" t="s">
        <v>200</v>
      </c>
      <c r="D21" s="254"/>
      <c r="E21" s="255">
        <v>6</v>
      </c>
      <c r="F21" s="255">
        <v>5.5</v>
      </c>
      <c r="G21" s="255">
        <v>4.5</v>
      </c>
      <c r="H21" s="255">
        <v>3.5</v>
      </c>
      <c r="I21" s="256">
        <f t="shared" ref="I21" si="20">SUM((E21*0.25)+(F21*0.25)+(G21*0.3)+(H21*0.2))</f>
        <v>4.9249999999999998</v>
      </c>
      <c r="J21" s="257"/>
      <c r="K21" s="258">
        <v>7.9</v>
      </c>
      <c r="L21" s="259"/>
      <c r="M21" s="256">
        <f t="shared" ref="M21" si="21">K21-L21</f>
        <v>7.9</v>
      </c>
      <c r="N21" s="260"/>
      <c r="O21" s="256">
        <f t="shared" ref="O21" si="22">I21</f>
        <v>4.9249999999999998</v>
      </c>
      <c r="P21" s="256">
        <f t="shared" ref="P21" si="23">M21</f>
        <v>7.9</v>
      </c>
      <c r="Q21" s="319">
        <f t="shared" ref="Q21" si="24">(M21+I21)/2</f>
        <v>6.4124999999999996</v>
      </c>
      <c r="R21" s="307">
        <v>5</v>
      </c>
    </row>
    <row r="22" spans="1:18" ht="14.4" x14ac:dyDescent="0.3">
      <c r="A22" s="398">
        <v>55</v>
      </c>
      <c r="B22" t="s">
        <v>123</v>
      </c>
      <c r="C22" s="250"/>
      <c r="D22" s="249"/>
      <c r="E22" s="250"/>
      <c r="F22" s="250"/>
      <c r="G22" s="250"/>
      <c r="H22" s="250"/>
      <c r="I22" s="251"/>
      <c r="J22" s="251"/>
      <c r="K22" s="252"/>
      <c r="L22" s="253"/>
      <c r="M22" s="251"/>
      <c r="N22" s="27"/>
      <c r="O22" s="27"/>
      <c r="P22" s="27"/>
      <c r="Q22" s="320"/>
      <c r="R22" s="321"/>
    </row>
    <row r="23" spans="1:18" x14ac:dyDescent="0.25">
      <c r="A23" s="399">
        <v>48</v>
      </c>
      <c r="B23" s="170" t="s">
        <v>215</v>
      </c>
      <c r="C23" s="395" t="s">
        <v>124</v>
      </c>
      <c r="D23" s="254"/>
      <c r="E23" s="255">
        <v>6</v>
      </c>
      <c r="F23" s="255">
        <v>6.5</v>
      </c>
      <c r="G23" s="255">
        <v>4</v>
      </c>
      <c r="H23" s="255">
        <v>4</v>
      </c>
      <c r="I23" s="256">
        <f t="shared" ref="I23" si="25">SUM((E23*0.25)+(F23*0.25)+(G23*0.3)+(H23*0.2))</f>
        <v>5.125</v>
      </c>
      <c r="J23" s="257"/>
      <c r="K23" s="258">
        <v>7.42</v>
      </c>
      <c r="L23" s="259"/>
      <c r="M23" s="256">
        <f t="shared" ref="M23" si="26">K23-L23</f>
        <v>7.42</v>
      </c>
      <c r="N23" s="260"/>
      <c r="O23" s="256">
        <f t="shared" ref="O23" si="27">I23</f>
        <v>5.125</v>
      </c>
      <c r="P23" s="256">
        <f t="shared" ref="P23" si="28">M23</f>
        <v>7.42</v>
      </c>
      <c r="Q23" s="319">
        <f t="shared" ref="Q23" si="29">(M23+I23)/2</f>
        <v>6.2725</v>
      </c>
      <c r="R23" s="307">
        <v>6</v>
      </c>
    </row>
    <row r="24" spans="1:18" ht="14.4" x14ac:dyDescent="0.3">
      <c r="A24" s="398">
        <v>56</v>
      </c>
      <c r="B24" t="s">
        <v>127</v>
      </c>
      <c r="C24" s="250"/>
      <c r="D24" s="249"/>
      <c r="E24" s="250"/>
      <c r="F24" s="250"/>
      <c r="G24" s="250"/>
      <c r="H24" s="250"/>
      <c r="I24" s="251"/>
      <c r="J24" s="251"/>
      <c r="K24" s="252"/>
      <c r="L24" s="253"/>
      <c r="M24" s="251"/>
      <c r="N24" s="27"/>
      <c r="O24" s="27"/>
      <c r="P24" s="27"/>
      <c r="Q24" s="320"/>
      <c r="R24" s="321"/>
    </row>
    <row r="25" spans="1:18" x14ac:dyDescent="0.25">
      <c r="A25" s="399">
        <v>46</v>
      </c>
      <c r="B25" s="170" t="s">
        <v>180</v>
      </c>
      <c r="C25" s="395" t="s">
        <v>124</v>
      </c>
      <c r="D25" s="254"/>
      <c r="E25" s="255">
        <v>6.5</v>
      </c>
      <c r="F25" s="255">
        <v>6.5</v>
      </c>
      <c r="G25" s="255">
        <v>3.5</v>
      </c>
      <c r="H25" s="255">
        <v>4.5</v>
      </c>
      <c r="I25" s="256">
        <f t="shared" ref="I25" si="30">SUM((E25*0.25)+(F25*0.25)+(G25*0.3)+(H25*0.2))</f>
        <v>5.2</v>
      </c>
      <c r="J25" s="257"/>
      <c r="K25" s="258">
        <v>6.4</v>
      </c>
      <c r="L25" s="259"/>
      <c r="M25" s="256">
        <f t="shared" ref="M25" si="31">K25-L25</f>
        <v>6.4</v>
      </c>
      <c r="N25" s="260"/>
      <c r="O25" s="256">
        <f t="shared" ref="O25" si="32">I25</f>
        <v>5.2</v>
      </c>
      <c r="P25" s="256">
        <f t="shared" ref="P25" si="33">M25</f>
        <v>6.4</v>
      </c>
      <c r="Q25" s="319">
        <f t="shared" ref="Q25" si="34">(M25+I25)/2</f>
        <v>5.8000000000000007</v>
      </c>
      <c r="R25" s="307">
        <v>7</v>
      </c>
    </row>
    <row r="27" spans="1:18" x14ac:dyDescent="0.25">
      <c r="B27" s="398"/>
    </row>
    <row r="28" spans="1:18" x14ac:dyDescent="0.25">
      <c r="B28" s="398"/>
    </row>
    <row r="29" spans="1:18" x14ac:dyDescent="0.25">
      <c r="B29" s="398"/>
    </row>
    <row r="30" spans="1:18" x14ac:dyDescent="0.25">
      <c r="B30" s="398"/>
    </row>
    <row r="31" spans="1:18" x14ac:dyDescent="0.25">
      <c r="B31" s="398"/>
    </row>
    <row r="32" spans="1:18" x14ac:dyDescent="0.25">
      <c r="B32" s="398"/>
    </row>
    <row r="33" spans="2:2" x14ac:dyDescent="0.25">
      <c r="B33" s="398"/>
    </row>
    <row r="34" spans="2:2" x14ac:dyDescent="0.25">
      <c r="B34" s="398"/>
    </row>
    <row r="35" spans="2:2" x14ac:dyDescent="0.25">
      <c r="B35" s="398"/>
    </row>
    <row r="36" spans="2:2" x14ac:dyDescent="0.25">
      <c r="B36" s="398"/>
    </row>
    <row r="37" spans="2:2" x14ac:dyDescent="0.25">
      <c r="B37" s="271"/>
    </row>
    <row r="38" spans="2:2" x14ac:dyDescent="0.25">
      <c r="B38" s="271"/>
    </row>
    <row r="39" spans="2:2" x14ac:dyDescent="0.25">
      <c r="B39" s="271"/>
    </row>
    <row r="40" spans="2:2" x14ac:dyDescent="0.25">
      <c r="B40" s="271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1E32-4B40-45BA-8B10-031E700CECEB}">
  <dimension ref="A1:R46"/>
  <sheetViews>
    <sheetView workbookViewId="0">
      <selection activeCell="R28" sqref="R28"/>
    </sheetView>
  </sheetViews>
  <sheetFormatPr defaultRowHeight="13.2" x14ac:dyDescent="0.25"/>
  <cols>
    <col min="2" max="2" width="28.5546875" customWidth="1"/>
    <col min="3" max="3" width="25.554687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271" t="s">
        <v>330</v>
      </c>
      <c r="D2" s="103"/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3" t="s">
        <v>204</v>
      </c>
      <c r="D3" s="164"/>
      <c r="K3" s="1"/>
      <c r="L3" s="1"/>
      <c r="M3" s="1"/>
    </row>
    <row r="4" spans="1:18" ht="15.6" x14ac:dyDescent="0.3">
      <c r="A4" s="105"/>
      <c r="B4" s="106"/>
      <c r="C4" s="1"/>
      <c r="K4" s="1"/>
      <c r="L4" s="1"/>
      <c r="M4" s="1"/>
    </row>
    <row r="5" spans="1:18" ht="15.6" x14ac:dyDescent="0.3">
      <c r="A5" s="238" t="s">
        <v>225</v>
      </c>
      <c r="B5" s="2"/>
      <c r="C5" s="4"/>
      <c r="D5" s="239"/>
      <c r="E5" s="2"/>
      <c r="F5" s="4"/>
      <c r="G5" s="4"/>
      <c r="H5" s="2"/>
      <c r="I5" s="239"/>
      <c r="J5" s="239"/>
      <c r="K5" s="240"/>
      <c r="L5" s="241"/>
      <c r="M5" s="239"/>
      <c r="N5" s="239"/>
      <c r="O5" s="239"/>
      <c r="P5" s="239"/>
      <c r="Q5" s="239"/>
      <c r="R5" s="239"/>
    </row>
    <row r="6" spans="1:18" ht="15.6" x14ac:dyDescent="0.3">
      <c r="A6" s="238"/>
      <c r="B6" s="2"/>
      <c r="C6" s="4"/>
      <c r="D6" s="239"/>
      <c r="E6" s="2"/>
      <c r="F6" s="4"/>
      <c r="G6" s="4"/>
      <c r="H6" s="2"/>
      <c r="I6" s="239"/>
      <c r="J6" s="239"/>
      <c r="K6" s="240"/>
      <c r="L6" s="241"/>
      <c r="M6" s="239"/>
      <c r="N6" s="239"/>
      <c r="O6" s="239"/>
      <c r="P6" s="239"/>
      <c r="Q6" s="239"/>
      <c r="R6" s="239"/>
    </row>
    <row r="7" spans="1:18" ht="15.6" x14ac:dyDescent="0.3">
      <c r="A7" s="238" t="s">
        <v>53</v>
      </c>
      <c r="B7" s="2">
        <v>27</v>
      </c>
      <c r="C7" s="4"/>
      <c r="D7" s="239"/>
      <c r="E7" s="4" t="s">
        <v>47</v>
      </c>
      <c r="F7" s="306" t="str">
        <f>C2</f>
        <v>Jamie Haste</v>
      </c>
      <c r="G7" s="4"/>
      <c r="H7" s="4"/>
      <c r="I7" s="239"/>
      <c r="J7" s="239"/>
      <c r="K7" s="239" t="s">
        <v>46</v>
      </c>
      <c r="L7" s="41" t="str">
        <f>C3</f>
        <v>Julie Kirpichnikov</v>
      </c>
      <c r="M7" s="239"/>
      <c r="N7" s="239"/>
      <c r="O7" s="239"/>
      <c r="P7" s="239"/>
      <c r="Q7" s="239"/>
      <c r="R7" s="239"/>
    </row>
    <row r="8" spans="1:18" ht="14.4" x14ac:dyDescent="0.3">
      <c r="A8" s="4"/>
      <c r="B8" s="4"/>
      <c r="C8" s="4"/>
      <c r="D8" s="239"/>
      <c r="E8" s="2"/>
      <c r="F8" s="4"/>
      <c r="G8" s="4"/>
      <c r="H8" s="4"/>
      <c r="I8" s="242"/>
      <c r="J8" s="242"/>
      <c r="K8" s="239"/>
      <c r="L8" s="239"/>
      <c r="M8" s="242"/>
      <c r="N8" s="239"/>
      <c r="O8" s="239"/>
      <c r="P8" s="239"/>
      <c r="Q8" s="243"/>
      <c r="R8" s="239"/>
    </row>
    <row r="9" spans="1:18" ht="14.4" x14ac:dyDescent="0.3">
      <c r="A9" s="30" t="s">
        <v>24</v>
      </c>
      <c r="B9" s="30" t="s">
        <v>25</v>
      </c>
      <c r="C9" s="30" t="s">
        <v>28</v>
      </c>
      <c r="D9" s="244"/>
      <c r="E9" s="39" t="s">
        <v>14</v>
      </c>
      <c r="F9" s="30"/>
      <c r="G9" s="30"/>
      <c r="H9" s="30"/>
      <c r="I9" s="245" t="s">
        <v>14</v>
      </c>
      <c r="J9" s="246"/>
      <c r="K9" s="242"/>
      <c r="L9" s="242"/>
      <c r="M9" s="245" t="s">
        <v>54</v>
      </c>
      <c r="N9" s="244"/>
      <c r="O9" s="242"/>
      <c r="P9" s="242"/>
      <c r="Q9" s="247" t="s">
        <v>15</v>
      </c>
      <c r="R9" s="242"/>
    </row>
    <row r="10" spans="1:18" ht="14.4" x14ac:dyDescent="0.3">
      <c r="A10" s="37"/>
      <c r="B10" s="170"/>
      <c r="C10" s="37"/>
      <c r="D10" s="254"/>
      <c r="E10" s="37" t="s">
        <v>4</v>
      </c>
      <c r="F10" s="37" t="s">
        <v>5</v>
      </c>
      <c r="G10" s="37" t="s">
        <v>6</v>
      </c>
      <c r="H10" s="37" t="s">
        <v>7</v>
      </c>
      <c r="I10" s="307" t="s">
        <v>15</v>
      </c>
      <c r="J10" s="308"/>
      <c r="K10" s="261" t="s">
        <v>36</v>
      </c>
      <c r="L10" s="261" t="s">
        <v>58</v>
      </c>
      <c r="M10" s="307" t="s">
        <v>15</v>
      </c>
      <c r="N10" s="254"/>
      <c r="O10" s="314" t="s">
        <v>66</v>
      </c>
      <c r="P10" s="314" t="s">
        <v>67</v>
      </c>
      <c r="Q10" s="310" t="s">
        <v>32</v>
      </c>
      <c r="R10" s="309" t="s">
        <v>35</v>
      </c>
    </row>
    <row r="11" spans="1:18" x14ac:dyDescent="0.25">
      <c r="D11" s="254"/>
      <c r="J11" s="254"/>
      <c r="N11" s="254"/>
      <c r="Q11" s="347"/>
    </row>
    <row r="12" spans="1:18" ht="14.4" x14ac:dyDescent="0.3">
      <c r="A12" s="398">
        <v>23</v>
      </c>
      <c r="B12" s="103" t="s">
        <v>171</v>
      </c>
      <c r="C12" s="250"/>
      <c r="D12" s="249"/>
      <c r="E12" s="250"/>
      <c r="F12" s="250"/>
      <c r="G12" s="250"/>
      <c r="H12" s="250"/>
      <c r="I12" s="251"/>
      <c r="J12" s="251"/>
      <c r="K12" s="252"/>
      <c r="L12" s="253"/>
      <c r="M12" s="251"/>
      <c r="N12" s="27"/>
      <c r="O12" s="27"/>
      <c r="P12" s="27"/>
      <c r="Q12" s="320"/>
      <c r="R12" s="321"/>
    </row>
    <row r="13" spans="1:18" ht="14.4" x14ac:dyDescent="0.3">
      <c r="A13" s="399">
        <v>26</v>
      </c>
      <c r="B13" s="129" t="s">
        <v>156</v>
      </c>
      <c r="C13" s="396" t="s">
        <v>129</v>
      </c>
      <c r="D13" s="254"/>
      <c r="E13" s="255">
        <v>7.5</v>
      </c>
      <c r="F13" s="255">
        <v>7.5</v>
      </c>
      <c r="G13" s="255">
        <v>7.5</v>
      </c>
      <c r="H13" s="255">
        <v>8.1999999999999993</v>
      </c>
      <c r="I13" s="256">
        <f t="shared" ref="I13" si="0">SUM((E13*0.25)+(F13*0.25)+(G13*0.3)+(H13*0.2))</f>
        <v>7.64</v>
      </c>
      <c r="J13" s="257"/>
      <c r="K13" s="258">
        <v>7.6</v>
      </c>
      <c r="L13" s="259"/>
      <c r="M13" s="256">
        <f t="shared" ref="M13" si="1">K13-L13</f>
        <v>7.6</v>
      </c>
      <c r="N13" s="260"/>
      <c r="O13" s="256">
        <f t="shared" ref="O13" si="2">I13</f>
        <v>7.64</v>
      </c>
      <c r="P13" s="256">
        <f t="shared" ref="P13" si="3">M13</f>
        <v>7.6</v>
      </c>
      <c r="Q13" s="319">
        <f t="shared" ref="Q13" si="4">(M13+I13)/2</f>
        <v>7.6199999999999992</v>
      </c>
      <c r="R13" s="307">
        <v>1</v>
      </c>
    </row>
    <row r="14" spans="1:18" ht="14.4" x14ac:dyDescent="0.3">
      <c r="A14" s="398">
        <v>45</v>
      </c>
      <c r="B14" s="103" t="s">
        <v>153</v>
      </c>
      <c r="C14" s="250" t="s">
        <v>154</v>
      </c>
      <c r="D14" s="249"/>
      <c r="E14" s="250"/>
      <c r="F14" s="250"/>
      <c r="G14" s="250"/>
      <c r="H14" s="250"/>
      <c r="I14" s="251"/>
      <c r="J14" s="251"/>
      <c r="K14" s="252"/>
      <c r="L14" s="253"/>
      <c r="M14" s="251"/>
      <c r="N14" s="27"/>
      <c r="O14" s="27"/>
      <c r="P14" s="27"/>
      <c r="Q14" s="320"/>
      <c r="R14" s="321"/>
    </row>
    <row r="15" spans="1:18" ht="14.4" x14ac:dyDescent="0.3">
      <c r="A15" s="399">
        <v>72</v>
      </c>
      <c r="B15" s="129" t="s">
        <v>193</v>
      </c>
      <c r="C15" s="395" t="s">
        <v>223</v>
      </c>
      <c r="D15" s="254"/>
      <c r="E15" s="255">
        <v>7</v>
      </c>
      <c r="F15" s="255">
        <v>7.5</v>
      </c>
      <c r="G15" s="255">
        <v>5.3</v>
      </c>
      <c r="H15" s="255">
        <v>7.5</v>
      </c>
      <c r="I15" s="256">
        <f>SUM((E15*0.25)+(F15*0.25)+(G15*0.3)+(H15*0.2))</f>
        <v>6.7149999999999999</v>
      </c>
      <c r="J15" s="257"/>
      <c r="K15" s="258">
        <v>8.1</v>
      </c>
      <c r="L15" s="259"/>
      <c r="M15" s="256">
        <f>K15-L15</f>
        <v>8.1</v>
      </c>
      <c r="N15" s="260"/>
      <c r="O15" s="256">
        <f>I15</f>
        <v>6.7149999999999999</v>
      </c>
      <c r="P15" s="256">
        <f>M15</f>
        <v>8.1</v>
      </c>
      <c r="Q15" s="319">
        <f>(M15+I15)/2</f>
        <v>7.4074999999999998</v>
      </c>
      <c r="R15" s="307">
        <v>2</v>
      </c>
    </row>
    <row r="16" spans="1:18" ht="14.4" x14ac:dyDescent="0.3">
      <c r="A16" s="398">
        <v>31</v>
      </c>
      <c r="B16" t="s">
        <v>164</v>
      </c>
      <c r="C16" s="250"/>
      <c r="D16" s="249"/>
      <c r="E16" s="250"/>
      <c r="F16" s="250"/>
      <c r="G16" s="250"/>
      <c r="H16" s="250"/>
      <c r="I16" s="251"/>
      <c r="J16" s="251"/>
      <c r="K16" s="252"/>
      <c r="L16" s="253"/>
      <c r="M16" s="251"/>
      <c r="N16" s="27"/>
      <c r="O16" s="27"/>
      <c r="P16" s="27"/>
      <c r="Q16" s="320"/>
      <c r="R16" s="321"/>
    </row>
    <row r="17" spans="1:18" x14ac:dyDescent="0.25">
      <c r="A17" s="399">
        <v>29</v>
      </c>
      <c r="B17" s="170" t="s">
        <v>163</v>
      </c>
      <c r="C17" s="395" t="s">
        <v>132</v>
      </c>
      <c r="D17" s="254"/>
      <c r="E17" s="255">
        <v>8</v>
      </c>
      <c r="F17" s="255">
        <v>8</v>
      </c>
      <c r="G17" s="255">
        <v>5.8</v>
      </c>
      <c r="H17" s="255">
        <v>5.8</v>
      </c>
      <c r="I17" s="256">
        <f t="shared" ref="I17" si="5">SUM((E17*0.25)+(F17*0.25)+(G17*0.3)+(H17*0.2))</f>
        <v>6.9</v>
      </c>
      <c r="J17" s="257"/>
      <c r="K17" s="258">
        <v>7.23</v>
      </c>
      <c r="L17" s="259"/>
      <c r="M17" s="256">
        <f t="shared" ref="M17" si="6">K17-L17</f>
        <v>7.23</v>
      </c>
      <c r="N17" s="260"/>
      <c r="O17" s="256">
        <f t="shared" ref="O17" si="7">I17</f>
        <v>6.9</v>
      </c>
      <c r="P17" s="256">
        <f t="shared" ref="P17" si="8">M17</f>
        <v>7.23</v>
      </c>
      <c r="Q17" s="319">
        <f t="shared" ref="Q17" si="9">(M17+I17)/2</f>
        <v>7.0650000000000004</v>
      </c>
      <c r="R17" s="307">
        <v>3</v>
      </c>
    </row>
    <row r="18" spans="1:18" ht="14.4" x14ac:dyDescent="0.3">
      <c r="A18" s="398">
        <v>58</v>
      </c>
      <c r="B18" s="103" t="s">
        <v>158</v>
      </c>
      <c r="C18" s="250"/>
      <c r="D18" s="249"/>
      <c r="E18" s="250"/>
      <c r="F18" s="250"/>
      <c r="G18" s="250"/>
      <c r="H18" s="250"/>
      <c r="I18" s="251"/>
      <c r="J18" s="251"/>
      <c r="K18" s="252"/>
      <c r="L18" s="253"/>
      <c r="M18" s="251"/>
      <c r="N18" s="27"/>
      <c r="O18" s="27"/>
      <c r="P18" s="27"/>
      <c r="Q18" s="320"/>
      <c r="R18" s="321"/>
    </row>
    <row r="19" spans="1:18" ht="14.4" x14ac:dyDescent="0.3">
      <c r="A19" s="399">
        <v>54</v>
      </c>
      <c r="B19" s="129" t="s">
        <v>185</v>
      </c>
      <c r="C19" s="395" t="s">
        <v>124</v>
      </c>
      <c r="D19" s="254"/>
      <c r="E19" s="255">
        <v>6.5</v>
      </c>
      <c r="F19" s="255">
        <v>6.5</v>
      </c>
      <c r="G19" s="255">
        <v>5.7</v>
      </c>
      <c r="H19" s="255">
        <v>6.3</v>
      </c>
      <c r="I19" s="256">
        <f t="shared" ref="I19" si="10">SUM((E19*0.25)+(F19*0.25)+(G19*0.3)+(H19*0.2))</f>
        <v>6.22</v>
      </c>
      <c r="J19" s="257"/>
      <c r="K19" s="258">
        <v>7.34</v>
      </c>
      <c r="L19" s="259"/>
      <c r="M19" s="256">
        <f t="shared" ref="M19" si="11">K19-L19</f>
        <v>7.34</v>
      </c>
      <c r="N19" s="260"/>
      <c r="O19" s="256">
        <f t="shared" ref="O19" si="12">I19</f>
        <v>6.22</v>
      </c>
      <c r="P19" s="256">
        <f t="shared" ref="P19" si="13">M19</f>
        <v>7.34</v>
      </c>
      <c r="Q19" s="319">
        <f t="shared" ref="Q19" si="14">(M19+I19)/2</f>
        <v>6.7799999999999994</v>
      </c>
      <c r="R19" s="307">
        <v>4</v>
      </c>
    </row>
    <row r="20" spans="1:18" ht="14.4" x14ac:dyDescent="0.3">
      <c r="A20" s="398">
        <v>3</v>
      </c>
      <c r="B20" s="103" t="s">
        <v>148</v>
      </c>
      <c r="C20" s="250"/>
      <c r="D20" s="249"/>
      <c r="E20" s="250"/>
      <c r="F20" s="250"/>
      <c r="G20" s="250"/>
      <c r="H20" s="250"/>
      <c r="I20" s="251"/>
      <c r="J20" s="251"/>
      <c r="K20" s="252"/>
      <c r="L20" s="253"/>
      <c r="M20" s="251"/>
      <c r="N20" s="27"/>
      <c r="O20" s="27"/>
      <c r="P20" s="27"/>
      <c r="Q20" s="320"/>
      <c r="R20" s="321"/>
    </row>
    <row r="21" spans="1:18" ht="14.4" x14ac:dyDescent="0.3">
      <c r="A21" s="399">
        <v>4</v>
      </c>
      <c r="B21" s="129" t="s">
        <v>146</v>
      </c>
      <c r="C21" s="396" t="s">
        <v>220</v>
      </c>
      <c r="D21" s="254"/>
      <c r="E21" s="255">
        <v>7</v>
      </c>
      <c r="F21" s="255">
        <v>7</v>
      </c>
      <c r="G21" s="255">
        <v>5.8</v>
      </c>
      <c r="H21" s="255">
        <v>4.5</v>
      </c>
      <c r="I21" s="256">
        <f t="shared" ref="I21" si="15">SUM((E21*0.25)+(F21*0.25)+(G21*0.3)+(H21*0.2))</f>
        <v>6.1400000000000006</v>
      </c>
      <c r="J21" s="257"/>
      <c r="K21" s="258">
        <v>7.3</v>
      </c>
      <c r="L21" s="259"/>
      <c r="M21" s="256">
        <f t="shared" ref="M21" si="16">K21-L21</f>
        <v>7.3</v>
      </c>
      <c r="N21" s="260"/>
      <c r="O21" s="256">
        <f t="shared" ref="O21" si="17">I21</f>
        <v>6.1400000000000006</v>
      </c>
      <c r="P21" s="256">
        <f t="shared" ref="P21" si="18">M21</f>
        <v>7.3</v>
      </c>
      <c r="Q21" s="319">
        <f t="shared" ref="Q21" si="19">(M21+I21)/2</f>
        <v>6.7200000000000006</v>
      </c>
      <c r="R21" s="307">
        <v>5</v>
      </c>
    </row>
    <row r="22" spans="1:18" ht="14.4" x14ac:dyDescent="0.3">
      <c r="A22" s="398">
        <v>21</v>
      </c>
      <c r="B22" s="103" t="s">
        <v>155</v>
      </c>
      <c r="C22" s="250"/>
      <c r="D22" s="249"/>
      <c r="E22" s="250"/>
      <c r="F22" s="250"/>
      <c r="G22" s="250"/>
      <c r="H22" s="250"/>
      <c r="I22" s="251"/>
      <c r="J22" s="251"/>
      <c r="K22" s="252"/>
      <c r="L22" s="253"/>
      <c r="M22" s="251"/>
      <c r="N22" s="27"/>
      <c r="O22" s="27"/>
      <c r="P22" s="27"/>
      <c r="Q22" s="320"/>
      <c r="R22" s="321"/>
    </row>
    <row r="23" spans="1:18" ht="14.4" x14ac:dyDescent="0.3">
      <c r="A23" s="399">
        <v>28</v>
      </c>
      <c r="B23" s="129" t="s">
        <v>177</v>
      </c>
      <c r="C23" s="396" t="s">
        <v>129</v>
      </c>
      <c r="D23" s="254"/>
      <c r="E23" s="255">
        <v>6</v>
      </c>
      <c r="F23" s="255">
        <v>5.5</v>
      </c>
      <c r="G23" s="255">
        <v>4</v>
      </c>
      <c r="H23" s="255">
        <v>6.5</v>
      </c>
      <c r="I23" s="256">
        <f>SUM((E23*0.25)+(F23*0.25)+(G23*0.3)+(H23*0.2))</f>
        <v>5.375</v>
      </c>
      <c r="J23" s="257"/>
      <c r="K23" s="258">
        <v>7.7</v>
      </c>
      <c r="L23" s="259"/>
      <c r="M23" s="256">
        <f>K23-L23</f>
        <v>7.7</v>
      </c>
      <c r="N23" s="260"/>
      <c r="O23" s="256">
        <f>I23</f>
        <v>5.375</v>
      </c>
      <c r="P23" s="256">
        <f>M23</f>
        <v>7.7</v>
      </c>
      <c r="Q23" s="319">
        <f>(M23+I23)/2</f>
        <v>6.5374999999999996</v>
      </c>
      <c r="R23" s="307">
        <v>6</v>
      </c>
    </row>
    <row r="24" spans="1:18" ht="14.4" x14ac:dyDescent="0.3">
      <c r="A24" s="398">
        <v>50</v>
      </c>
      <c r="B24" t="s">
        <v>159</v>
      </c>
      <c r="C24" s="250"/>
      <c r="D24" s="249"/>
      <c r="E24" s="250"/>
      <c r="F24" s="250"/>
      <c r="G24" s="250"/>
      <c r="H24" s="250"/>
      <c r="I24" s="251"/>
      <c r="J24" s="251"/>
      <c r="K24" s="252"/>
      <c r="L24" s="253"/>
      <c r="M24" s="251"/>
      <c r="N24" s="27"/>
      <c r="O24" s="27"/>
      <c r="P24" s="27"/>
      <c r="Q24" s="320"/>
      <c r="R24" s="321"/>
    </row>
    <row r="25" spans="1:18" x14ac:dyDescent="0.25">
      <c r="A25" s="399">
        <v>49</v>
      </c>
      <c r="B25" s="170" t="s">
        <v>179</v>
      </c>
      <c r="C25" s="395" t="s">
        <v>124</v>
      </c>
      <c r="D25" s="254"/>
      <c r="E25" s="255">
        <v>5.5</v>
      </c>
      <c r="F25" s="255">
        <v>6</v>
      </c>
      <c r="G25" s="255">
        <v>4</v>
      </c>
      <c r="H25" s="255">
        <v>3.8</v>
      </c>
      <c r="I25" s="256">
        <f t="shared" ref="I25" si="20">SUM((E25*0.25)+(F25*0.25)+(G25*0.3)+(H25*0.2))</f>
        <v>4.835</v>
      </c>
      <c r="J25" s="257"/>
      <c r="K25" s="258">
        <v>6.85</v>
      </c>
      <c r="L25" s="259"/>
      <c r="M25" s="256">
        <f t="shared" ref="M25" si="21">K25-L25</f>
        <v>6.85</v>
      </c>
      <c r="N25" s="260"/>
      <c r="O25" s="256">
        <f t="shared" ref="O25" si="22">I25</f>
        <v>4.835</v>
      </c>
      <c r="P25" s="256">
        <f t="shared" ref="P25" si="23">M25</f>
        <v>6.85</v>
      </c>
      <c r="Q25" s="319">
        <f t="shared" ref="Q25" si="24">(M25+I25)/2</f>
        <v>5.8424999999999994</v>
      </c>
      <c r="R25" s="307">
        <v>7</v>
      </c>
    </row>
    <row r="26" spans="1:18" ht="14.4" x14ac:dyDescent="0.3">
      <c r="A26" s="398">
        <v>52</v>
      </c>
      <c r="B26" t="s">
        <v>143</v>
      </c>
      <c r="C26" s="250"/>
      <c r="D26" s="249"/>
      <c r="E26" s="250"/>
      <c r="F26" s="250"/>
      <c r="G26" s="250"/>
      <c r="H26" s="250"/>
      <c r="I26" s="251"/>
      <c r="J26" s="251"/>
      <c r="K26" s="252"/>
      <c r="L26" s="253"/>
      <c r="M26" s="251"/>
      <c r="N26" s="27"/>
      <c r="O26" s="27"/>
      <c r="P26" s="27"/>
      <c r="Q26" s="320"/>
      <c r="R26" s="321"/>
    </row>
    <row r="27" spans="1:18" x14ac:dyDescent="0.25">
      <c r="A27" s="399">
        <v>51</v>
      </c>
      <c r="B27" s="170" t="s">
        <v>157</v>
      </c>
      <c r="C27" s="395" t="s">
        <v>124</v>
      </c>
      <c r="D27" s="254"/>
      <c r="E27" s="255">
        <v>7</v>
      </c>
      <c r="F27" s="255">
        <v>6.5</v>
      </c>
      <c r="G27" s="255">
        <v>4</v>
      </c>
      <c r="H27" s="255">
        <v>3</v>
      </c>
      <c r="I27" s="256">
        <f>SUM((E27*0.25)+(F27*0.25)+(G27*0.3)+(H27*0.2))</f>
        <v>5.1750000000000007</v>
      </c>
      <c r="J27" s="257"/>
      <c r="K27" s="258">
        <v>5.88</v>
      </c>
      <c r="L27" s="259"/>
      <c r="M27" s="256">
        <f>K27-L27</f>
        <v>5.88</v>
      </c>
      <c r="N27" s="260"/>
      <c r="O27" s="256">
        <f>I27</f>
        <v>5.1750000000000007</v>
      </c>
      <c r="P27" s="256">
        <f>M27</f>
        <v>5.88</v>
      </c>
      <c r="Q27" s="319">
        <f>(M27+I27)/2</f>
        <v>5.5274999999999999</v>
      </c>
      <c r="R27" s="307">
        <v>8</v>
      </c>
    </row>
    <row r="29" spans="1:18" x14ac:dyDescent="0.25">
      <c r="A29" s="398"/>
      <c r="B29" s="398"/>
    </row>
    <row r="30" spans="1:18" x14ac:dyDescent="0.25">
      <c r="A30" s="398"/>
      <c r="B30" s="398"/>
    </row>
    <row r="31" spans="1:18" x14ac:dyDescent="0.25">
      <c r="A31" s="398"/>
      <c r="B31" s="398"/>
    </row>
    <row r="32" spans="1:18" x14ac:dyDescent="0.25">
      <c r="A32" s="398"/>
      <c r="B32" s="398"/>
    </row>
    <row r="33" spans="1:2" x14ac:dyDescent="0.25">
      <c r="A33" s="398"/>
      <c r="B33" s="398"/>
    </row>
    <row r="34" spans="1:2" x14ac:dyDescent="0.25">
      <c r="A34" s="398"/>
      <c r="B34" s="398"/>
    </row>
    <row r="35" spans="1:2" x14ac:dyDescent="0.25">
      <c r="A35" s="398"/>
      <c r="B35" s="271"/>
    </row>
    <row r="36" spans="1:2" x14ac:dyDescent="0.25">
      <c r="A36" s="398"/>
      <c r="B36" s="271"/>
    </row>
    <row r="37" spans="1:2" x14ac:dyDescent="0.25">
      <c r="A37" s="398"/>
      <c r="B37" s="271"/>
    </row>
    <row r="38" spans="1:2" x14ac:dyDescent="0.25">
      <c r="A38" s="398"/>
      <c r="B38" s="271"/>
    </row>
    <row r="39" spans="1:2" x14ac:dyDescent="0.25">
      <c r="A39" s="398"/>
      <c r="B39" s="271"/>
    </row>
    <row r="40" spans="1:2" x14ac:dyDescent="0.25">
      <c r="A40" s="398"/>
      <c r="B40" s="271"/>
    </row>
    <row r="41" spans="1:2" x14ac:dyDescent="0.25">
      <c r="A41" s="398"/>
      <c r="B41" s="271"/>
    </row>
    <row r="42" spans="1:2" x14ac:dyDescent="0.25">
      <c r="A42" s="398"/>
      <c r="B42" s="271"/>
    </row>
    <row r="43" spans="1:2" x14ac:dyDescent="0.25">
      <c r="A43" s="398"/>
      <c r="B43" s="271"/>
    </row>
    <row r="44" spans="1:2" x14ac:dyDescent="0.25">
      <c r="A44" s="398"/>
      <c r="B44" s="271"/>
    </row>
    <row r="45" spans="1:2" x14ac:dyDescent="0.25">
      <c r="A45" s="398"/>
      <c r="B45" s="271"/>
    </row>
    <row r="46" spans="1:2" x14ac:dyDescent="0.25">
      <c r="A46" s="398"/>
      <c r="B46" s="271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1FFEF-2FCB-4216-938D-979EFACF50D5}">
  <sheetPr>
    <pageSetUpPr fitToPage="1"/>
  </sheetPr>
  <dimension ref="A1:FO17"/>
  <sheetViews>
    <sheetView topLeftCell="DB1" workbookViewId="0">
      <selection activeCell="DT12" sqref="DT12:DT13"/>
    </sheetView>
  </sheetViews>
  <sheetFormatPr defaultColWidth="9.109375" defaultRowHeight="14.4" x14ac:dyDescent="0.3"/>
  <cols>
    <col min="1" max="1" width="5.44140625" style="400" customWidth="1"/>
    <col min="2" max="2" width="18.6640625" style="400" customWidth="1"/>
    <col min="3" max="3" width="15.21875" style="400" customWidth="1"/>
    <col min="4" max="4" width="20.5546875" style="400" customWidth="1"/>
    <col min="5" max="5" width="18.33203125" style="400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23" max="23" width="3.109375" style="400" customWidth="1"/>
    <col min="24" max="33" width="7.6640625" style="400" customWidth="1"/>
    <col min="34" max="34" width="3.33203125" style="400" customWidth="1"/>
    <col min="35" max="44" width="7.6640625" style="400" customWidth="1"/>
    <col min="45" max="45" width="3.33203125" style="400" customWidth="1"/>
    <col min="46" max="55" width="7.6640625" style="400" customWidth="1"/>
    <col min="56" max="56" width="3.33203125" style="400" customWidth="1"/>
    <col min="57" max="57" width="7.5546875" customWidth="1"/>
    <col min="58" max="58" width="10.6640625" customWidth="1"/>
    <col min="59" max="59" width="10.33203125" customWidth="1"/>
    <col min="60" max="60" width="9.33203125" customWidth="1"/>
    <col min="61" max="61" width="11" customWidth="1"/>
    <col min="62" max="62" width="9" customWidth="1"/>
    <col min="74" max="74" width="3.109375" style="400" customWidth="1"/>
    <col min="75" max="83" width="7.6640625" style="400" customWidth="1"/>
    <col min="84" max="84" width="2.6640625" style="400" customWidth="1"/>
    <col min="85" max="85" width="6" style="400" customWidth="1"/>
    <col min="86" max="86" width="5.33203125" style="400" customWidth="1"/>
    <col min="87" max="87" width="5.21875" style="400" customWidth="1"/>
    <col min="88" max="88" width="5.44140625" style="400" customWidth="1"/>
    <col min="89" max="89" width="5.21875" style="400" customWidth="1"/>
    <col min="90" max="90" width="6.33203125" style="400" customWidth="1"/>
    <col min="91" max="96" width="7.6640625" style="400" customWidth="1"/>
    <col min="97" max="97" width="3.33203125" style="400" customWidth="1"/>
    <col min="98" max="105" width="7.6640625" style="400" customWidth="1"/>
    <col min="106" max="106" width="12.109375" style="400" customWidth="1"/>
    <col min="107" max="107" width="2.6640625" style="400" customWidth="1"/>
    <col min="108" max="108" width="7.5546875" customWidth="1"/>
    <col min="109" max="109" width="10.6640625" customWidth="1"/>
    <col min="110" max="110" width="10.33203125" customWidth="1"/>
    <col min="111" max="111" width="9.33203125" customWidth="1"/>
    <col min="112" max="112" width="11" customWidth="1"/>
    <col min="113" max="113" width="9" customWidth="1"/>
    <col min="125" max="125" width="3.33203125" style="400" customWidth="1"/>
    <col min="126" max="129" width="7.6640625" style="400" customWidth="1"/>
    <col min="130" max="130" width="9.6640625" style="400" customWidth="1"/>
    <col min="131" max="131" width="3.33203125" style="400" customWidth="1"/>
    <col min="132" max="132" width="8.6640625" style="400" customWidth="1"/>
    <col min="133" max="139" width="7.6640625" style="400" customWidth="1"/>
    <col min="140" max="140" width="3.33203125" style="400" customWidth="1"/>
    <col min="141" max="145" width="7.6640625" style="400" customWidth="1"/>
    <col min="146" max="146" width="3.33203125" style="400" customWidth="1"/>
    <col min="147" max="147" width="12.109375" style="400" customWidth="1"/>
    <col min="148" max="148" width="4.5546875" style="400" customWidth="1"/>
    <col min="149" max="149" width="10.6640625" style="400" customWidth="1"/>
    <col min="150" max="150" width="2.6640625" style="400" customWidth="1"/>
    <col min="151" max="151" width="10.44140625" style="400" customWidth="1"/>
    <col min="152" max="152" width="2.6640625" style="400" customWidth="1"/>
    <col min="153" max="153" width="9.109375" style="400"/>
    <col min="154" max="154" width="13.33203125" style="400" customWidth="1"/>
    <col min="155" max="155" width="6.5546875" style="400" customWidth="1"/>
    <col min="156" max="156" width="6" style="400" customWidth="1"/>
    <col min="157" max="157" width="6.5546875" style="400" customWidth="1"/>
    <col min="158" max="158" width="7.44140625" style="400" customWidth="1"/>
    <col min="159" max="159" width="11.5546875" style="400" customWidth="1"/>
    <col min="160" max="160" width="2.6640625" style="400" customWidth="1"/>
    <col min="161" max="164" width="5.88671875" style="400" customWidth="1"/>
    <col min="165" max="165" width="12.33203125" style="400" customWidth="1"/>
    <col min="166" max="166" width="2.6640625" style="400" customWidth="1"/>
    <col min="167" max="170" width="5.88671875" style="400" customWidth="1"/>
    <col min="171" max="171" width="12.33203125" style="400" customWidth="1"/>
    <col min="172" max="16384" width="9.109375" style="400"/>
  </cols>
  <sheetData>
    <row r="1" spans="1:171" ht="15.6" x14ac:dyDescent="0.3">
      <c r="A1" s="97" t="str">
        <f>'Comp Detail'!A1</f>
        <v>Vaulting NSW State Championships 2024</v>
      </c>
      <c r="B1" s="3"/>
      <c r="C1" s="102"/>
      <c r="D1" s="328" t="s">
        <v>226</v>
      </c>
      <c r="E1" s="328" t="s">
        <v>318</v>
      </c>
      <c r="F1" s="1"/>
      <c r="G1" s="1"/>
      <c r="H1" s="1"/>
      <c r="I1" s="1"/>
      <c r="J1" s="1"/>
      <c r="K1" s="1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BE1" s="1"/>
      <c r="BF1" s="1"/>
      <c r="BG1" s="1"/>
      <c r="BH1" s="1"/>
      <c r="BI1" s="1"/>
      <c r="BJ1" s="1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DD1" s="1"/>
      <c r="DE1" s="1"/>
      <c r="DF1" s="1"/>
      <c r="DG1" s="1"/>
      <c r="DH1" s="1"/>
      <c r="DI1" s="1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EX1" s="401">
        <f ca="1">NOW()</f>
        <v>45455.966401967591</v>
      </c>
      <c r="FC1" s="401">
        <f ca="1">NOW()</f>
        <v>45455.966401967591</v>
      </c>
      <c r="FI1" s="401">
        <f ca="1">NOW()</f>
        <v>45455.966401967591</v>
      </c>
      <c r="FO1" s="401">
        <f ca="1">NOW()</f>
        <v>45455.966401967591</v>
      </c>
    </row>
    <row r="2" spans="1:171" ht="15.6" x14ac:dyDescent="0.3">
      <c r="A2" s="28"/>
      <c r="B2" s="3"/>
      <c r="C2" s="102"/>
      <c r="D2" s="328"/>
      <c r="E2" s="59" t="s">
        <v>373</v>
      </c>
      <c r="F2" s="1"/>
      <c r="G2" s="1"/>
      <c r="H2" s="1"/>
      <c r="I2" s="1"/>
      <c r="J2" s="1"/>
      <c r="K2" s="1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BE2" s="1"/>
      <c r="BF2" s="1"/>
      <c r="BG2" s="1"/>
      <c r="BH2" s="1"/>
      <c r="BI2" s="1"/>
      <c r="BJ2" s="1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DC2" s="402"/>
      <c r="DD2" s="1"/>
      <c r="DE2" s="1"/>
      <c r="DF2" s="1"/>
      <c r="DG2" s="1"/>
      <c r="DH2" s="1"/>
      <c r="DI2" s="1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EX2" s="403">
        <f ca="1">NOW()</f>
        <v>45455.966401967591</v>
      </c>
      <c r="FC2" s="403">
        <f ca="1">NOW()</f>
        <v>45455.966401967591</v>
      </c>
      <c r="FI2" s="403">
        <f ca="1">NOW()</f>
        <v>45455.966401967591</v>
      </c>
      <c r="FO2" s="403">
        <f ca="1">NOW()</f>
        <v>45455.966401967591</v>
      </c>
    </row>
    <row r="3" spans="1:171" ht="15.6" x14ac:dyDescent="0.3">
      <c r="A3" s="595" t="str">
        <f>'Comp Detail'!A3</f>
        <v>7th to 9th June 2024</v>
      </c>
      <c r="B3" s="596"/>
      <c r="C3" s="102"/>
      <c r="D3" s="328"/>
      <c r="E3" s="328" t="s">
        <v>205</v>
      </c>
      <c r="DC3" s="402"/>
      <c r="EX3" s="403"/>
    </row>
    <row r="4" spans="1:171" ht="15.6" x14ac:dyDescent="0.3">
      <c r="A4" s="57"/>
      <c r="B4" s="404"/>
      <c r="C4" s="102"/>
      <c r="D4" s="328"/>
      <c r="E4" s="328" t="s">
        <v>317</v>
      </c>
      <c r="DC4" s="402"/>
      <c r="EX4" s="403"/>
    </row>
    <row r="5" spans="1:171" ht="15.6" x14ac:dyDescent="0.3">
      <c r="A5" s="597"/>
      <c r="B5" s="598"/>
      <c r="C5" s="98"/>
      <c r="D5" s="328"/>
      <c r="E5" s="328"/>
      <c r="F5" s="176" t="s">
        <v>77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05"/>
      <c r="AN5" s="405"/>
      <c r="AO5" s="405"/>
      <c r="AP5" s="405"/>
      <c r="AQ5" s="405"/>
      <c r="AR5" s="405"/>
      <c r="AS5" s="405"/>
      <c r="AT5" s="405"/>
      <c r="AU5" s="405"/>
      <c r="AV5" s="405"/>
      <c r="AW5" s="405"/>
      <c r="AX5" s="405"/>
      <c r="AY5" s="405"/>
      <c r="AZ5" s="405"/>
      <c r="BA5" s="405"/>
      <c r="BB5" s="405"/>
      <c r="BC5" s="405"/>
      <c r="BE5" s="406" t="s">
        <v>227</v>
      </c>
      <c r="BF5" s="406"/>
      <c r="BG5" s="406"/>
      <c r="BH5" s="406"/>
      <c r="BI5" s="406"/>
      <c r="BJ5" s="406"/>
      <c r="BK5" s="406"/>
      <c r="BL5" s="406"/>
      <c r="BM5" s="406"/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6"/>
      <c r="BY5" s="406"/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6"/>
      <c r="CK5" s="406"/>
      <c r="CL5" s="406"/>
      <c r="CM5" s="406"/>
      <c r="CN5" s="406"/>
      <c r="CO5" s="406"/>
      <c r="CP5" s="406"/>
      <c r="CQ5" s="406"/>
      <c r="CR5" s="406"/>
      <c r="CS5" s="406"/>
      <c r="CT5" s="406"/>
      <c r="CU5" s="406"/>
      <c r="CV5" s="406"/>
      <c r="CW5" s="406"/>
      <c r="CX5" s="406"/>
      <c r="CY5" s="406"/>
      <c r="CZ5" s="406"/>
      <c r="DA5" s="406"/>
      <c r="DB5" s="406"/>
      <c r="DC5" s="402"/>
      <c r="DD5" s="407" t="s">
        <v>11</v>
      </c>
      <c r="DE5" s="407"/>
      <c r="DF5" s="407"/>
      <c r="DG5" s="407"/>
      <c r="DH5" s="407"/>
      <c r="DI5" s="407"/>
      <c r="DJ5" s="407"/>
      <c r="DK5" s="407"/>
      <c r="DL5" s="407"/>
      <c r="DM5" s="407"/>
      <c r="DN5" s="407"/>
      <c r="DO5" s="407"/>
      <c r="DP5" s="407"/>
      <c r="DQ5" s="407"/>
      <c r="DR5" s="407"/>
      <c r="DS5" s="407"/>
      <c r="DT5" s="407"/>
      <c r="DU5" s="407"/>
      <c r="DV5" s="407"/>
      <c r="DW5" s="407"/>
      <c r="DX5" s="407"/>
      <c r="DY5" s="407"/>
      <c r="DZ5" s="407"/>
      <c r="EA5" s="407"/>
      <c r="EB5" s="407"/>
      <c r="EC5" s="407"/>
      <c r="ED5" s="407"/>
      <c r="EE5" s="407"/>
      <c r="EF5" s="407"/>
      <c r="EG5" s="407"/>
      <c r="EH5" s="407"/>
      <c r="EI5" s="407"/>
      <c r="EJ5" s="407"/>
      <c r="EK5" s="407"/>
      <c r="EL5" s="407"/>
      <c r="EM5" s="407"/>
      <c r="EN5" s="407"/>
      <c r="EO5" s="407"/>
    </row>
    <row r="6" spans="1:171" ht="15.6" x14ac:dyDescent="0.3">
      <c r="A6" s="408"/>
      <c r="B6" s="98"/>
      <c r="C6" s="98"/>
      <c r="D6" s="328"/>
      <c r="DC6" s="402"/>
    </row>
    <row r="7" spans="1:171" ht="15.6" x14ac:dyDescent="0.3">
      <c r="A7" s="409" t="s">
        <v>228</v>
      </c>
      <c r="B7" s="148"/>
      <c r="F7" s="165" t="s">
        <v>47</v>
      </c>
      <c r="G7" s="103" t="str">
        <f>E1</f>
        <v>Nina Fritzell</v>
      </c>
      <c r="H7" s="103"/>
      <c r="I7" s="103"/>
      <c r="J7" s="103"/>
      <c r="K7" s="103"/>
      <c r="M7" s="165"/>
      <c r="N7" s="165"/>
      <c r="O7" s="165"/>
      <c r="P7" s="165"/>
      <c r="Q7" s="165"/>
      <c r="R7" s="165"/>
      <c r="S7" s="103"/>
      <c r="T7" s="103"/>
      <c r="U7" s="103"/>
      <c r="V7" s="103"/>
      <c r="X7" s="410" t="s">
        <v>46</v>
      </c>
      <c r="Y7" s="400" t="str">
        <f>E2</f>
        <v>Juan Cardaci</v>
      </c>
      <c r="AI7" s="410" t="s">
        <v>48</v>
      </c>
      <c r="AJ7" s="400" t="str">
        <f>E3</f>
        <v>Robyn Bruderer</v>
      </c>
      <c r="AT7" s="410" t="s">
        <v>101</v>
      </c>
      <c r="AU7" s="400" t="str">
        <f>E4</f>
        <v>Janet Leadbeater</v>
      </c>
      <c r="BE7" s="165" t="s">
        <v>47</v>
      </c>
      <c r="BF7" s="103" t="str">
        <f>E4</f>
        <v>Janet Leadbeater</v>
      </c>
      <c r="BG7" s="103"/>
      <c r="BH7" s="103"/>
      <c r="BI7" s="103"/>
      <c r="BJ7" s="103"/>
      <c r="BO7" s="165"/>
      <c r="BP7" s="165"/>
      <c r="BQ7" s="165"/>
      <c r="BR7" s="103"/>
      <c r="BS7" s="103"/>
      <c r="BT7" s="103"/>
      <c r="BU7" s="103"/>
      <c r="BW7" s="410" t="s">
        <v>46</v>
      </c>
      <c r="BX7" s="400" t="str">
        <f>E1</f>
        <v>Nina Fritzell</v>
      </c>
      <c r="CM7" s="410" t="s">
        <v>48</v>
      </c>
      <c r="CN7" s="400" t="str">
        <f>E2</f>
        <v>Juan Cardaci</v>
      </c>
      <c r="CT7" s="410" t="s">
        <v>101</v>
      </c>
      <c r="CU7" s="400" t="str">
        <f>E3</f>
        <v>Robyn Bruderer</v>
      </c>
      <c r="DC7" s="402"/>
      <c r="DD7" s="165" t="s">
        <v>47</v>
      </c>
      <c r="DE7" s="103" t="str">
        <f>E2</f>
        <v>Juan Cardaci</v>
      </c>
      <c r="DF7" s="103"/>
      <c r="DG7" s="103"/>
      <c r="DH7" s="103"/>
      <c r="DI7" s="103"/>
      <c r="DN7" s="165"/>
      <c r="DO7" s="165"/>
      <c r="DP7" s="165"/>
      <c r="DQ7" s="103"/>
      <c r="DR7" s="103"/>
      <c r="DS7" s="103"/>
      <c r="DT7" s="103"/>
      <c r="DV7" s="410" t="s">
        <v>46</v>
      </c>
      <c r="DW7" s="400" t="str">
        <f>E3</f>
        <v>Robyn Bruderer</v>
      </c>
      <c r="EC7" s="410" t="s">
        <v>48</v>
      </c>
      <c r="ED7" s="400" t="str">
        <f>E1</f>
        <v>Nina Fritzell</v>
      </c>
      <c r="EK7" s="410" t="s">
        <v>101</v>
      </c>
      <c r="EL7" s="400" t="str">
        <f>E4</f>
        <v>Janet Leadbeater</v>
      </c>
      <c r="EQ7" s="410" t="s">
        <v>12</v>
      </c>
      <c r="EY7" s="410" t="s">
        <v>77</v>
      </c>
      <c r="FE7" s="594" t="s">
        <v>229</v>
      </c>
      <c r="FF7" s="594"/>
      <c r="FG7" s="594"/>
      <c r="FH7" s="594"/>
      <c r="FK7" s="594" t="s">
        <v>51</v>
      </c>
      <c r="FL7" s="594"/>
      <c r="FM7" s="594"/>
      <c r="FN7" s="594"/>
    </row>
    <row r="8" spans="1:171" ht="15.6" x14ac:dyDescent="0.3">
      <c r="A8" s="408" t="s">
        <v>230</v>
      </c>
      <c r="B8" s="411"/>
      <c r="C8" s="98"/>
      <c r="F8" s="165" t="s">
        <v>26</v>
      </c>
      <c r="G8" s="103"/>
      <c r="H8" s="103"/>
      <c r="I8" s="103"/>
      <c r="J8" s="103"/>
      <c r="K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BE8" s="165" t="s">
        <v>26</v>
      </c>
      <c r="BF8" s="103"/>
      <c r="BG8" s="103"/>
      <c r="BH8" s="103"/>
      <c r="BI8" s="103"/>
      <c r="BJ8" s="103"/>
      <c r="BO8" s="103"/>
      <c r="BP8" s="103"/>
      <c r="BQ8" s="103"/>
      <c r="BR8" s="103"/>
      <c r="BS8" s="103"/>
      <c r="BT8" s="103"/>
      <c r="BU8" s="103"/>
      <c r="DC8" s="402"/>
      <c r="DD8" s="165" t="s">
        <v>26</v>
      </c>
      <c r="DE8" s="103"/>
      <c r="DF8" s="103"/>
      <c r="DG8" s="103"/>
      <c r="DH8" s="103"/>
      <c r="DI8" s="103"/>
      <c r="DN8" s="103"/>
      <c r="DO8" s="103"/>
      <c r="DP8" s="103"/>
      <c r="DQ8" s="103"/>
      <c r="DR8" s="103"/>
      <c r="DS8" s="103"/>
      <c r="DT8" s="103"/>
      <c r="FC8" s="410" t="s">
        <v>231</v>
      </c>
      <c r="FD8" s="410"/>
      <c r="FE8" s="410"/>
      <c r="FF8" s="410"/>
      <c r="FG8" s="410"/>
      <c r="FH8" s="410"/>
      <c r="FI8" s="410" t="s">
        <v>232</v>
      </c>
      <c r="FJ8" s="410"/>
      <c r="FK8" s="410"/>
      <c r="FL8" s="410"/>
      <c r="FM8" s="410"/>
      <c r="FN8" s="410"/>
      <c r="FO8" s="410" t="s">
        <v>11</v>
      </c>
    </row>
    <row r="9" spans="1:171" x14ac:dyDescent="0.3">
      <c r="F9" s="165" t="s">
        <v>1</v>
      </c>
      <c r="G9" s="103"/>
      <c r="H9" s="103"/>
      <c r="I9" s="103"/>
      <c r="J9" s="103"/>
      <c r="K9" s="103"/>
      <c r="L9" s="177" t="s">
        <v>1</v>
      </c>
      <c r="M9" s="178"/>
      <c r="N9" s="599" t="s">
        <v>209</v>
      </c>
      <c r="O9" s="600" t="s">
        <v>210</v>
      </c>
      <c r="P9" s="370"/>
      <c r="Q9" s="370"/>
      <c r="R9" s="178" t="s">
        <v>2</v>
      </c>
      <c r="T9" s="178"/>
      <c r="U9" s="178" t="s">
        <v>3</v>
      </c>
      <c r="V9" s="178" t="s">
        <v>84</v>
      </c>
      <c r="AH9" s="412"/>
      <c r="AS9" s="412"/>
      <c r="BD9" s="412"/>
      <c r="BE9" s="165" t="s">
        <v>1</v>
      </c>
      <c r="BF9" s="103"/>
      <c r="BG9" s="103"/>
      <c r="BH9" s="103"/>
      <c r="BI9" s="103"/>
      <c r="BJ9" s="103"/>
      <c r="BK9" s="177" t="s">
        <v>1</v>
      </c>
      <c r="BL9" s="178"/>
      <c r="BM9" s="599" t="s">
        <v>209</v>
      </c>
      <c r="BN9" s="600" t="s">
        <v>210</v>
      </c>
      <c r="BO9" s="178"/>
      <c r="BP9" s="178"/>
      <c r="BQ9" s="178" t="s">
        <v>2</v>
      </c>
      <c r="BS9" s="178"/>
      <c r="BT9" s="178" t="s">
        <v>3</v>
      </c>
      <c r="BU9" s="178" t="s">
        <v>84</v>
      </c>
      <c r="BW9" s="412"/>
      <c r="BX9" s="412" t="s">
        <v>233</v>
      </c>
      <c r="BY9" s="412"/>
      <c r="BZ9" s="412"/>
      <c r="CA9" s="412"/>
      <c r="CB9" s="412"/>
      <c r="CC9" s="410"/>
      <c r="CE9" s="410" t="s">
        <v>13</v>
      </c>
      <c r="CM9" s="413" t="s">
        <v>14</v>
      </c>
      <c r="CN9" s="412"/>
      <c r="CO9" s="412"/>
      <c r="CR9" s="413" t="s">
        <v>45</v>
      </c>
      <c r="CS9" s="413"/>
      <c r="CT9" s="412"/>
      <c r="CU9" s="412" t="s">
        <v>233</v>
      </c>
      <c r="CV9" s="412"/>
      <c r="CW9" s="412"/>
      <c r="CX9" s="412"/>
      <c r="CY9" s="412"/>
      <c r="CZ9" s="410"/>
      <c r="DB9" s="413" t="s">
        <v>13</v>
      </c>
      <c r="DC9" s="402"/>
      <c r="DD9" s="165" t="s">
        <v>1</v>
      </c>
      <c r="DE9" s="103"/>
      <c r="DF9" s="103"/>
      <c r="DG9" s="103"/>
      <c r="DH9" s="103"/>
      <c r="DI9" s="103"/>
      <c r="DJ9" s="177" t="s">
        <v>1</v>
      </c>
      <c r="DK9" s="178"/>
      <c r="DL9" s="599" t="s">
        <v>209</v>
      </c>
      <c r="DM9" s="600" t="s">
        <v>210</v>
      </c>
      <c r="DN9" s="178"/>
      <c r="DO9" s="178"/>
      <c r="DP9" s="178" t="s">
        <v>2</v>
      </c>
      <c r="DR9" s="178"/>
      <c r="DS9" s="178" t="s">
        <v>3</v>
      </c>
      <c r="DT9" s="178" t="s">
        <v>84</v>
      </c>
      <c r="DU9" s="402"/>
      <c r="DV9" s="410"/>
      <c r="DW9" s="400" t="s">
        <v>10</v>
      </c>
      <c r="DX9" s="412" t="s">
        <v>36</v>
      </c>
      <c r="DY9" s="410"/>
      <c r="DZ9" s="410" t="s">
        <v>13</v>
      </c>
      <c r="EA9" s="414"/>
      <c r="EB9" s="418"/>
      <c r="EC9" s="412" t="s">
        <v>14</v>
      </c>
      <c r="ED9" s="412"/>
      <c r="EE9" s="412"/>
      <c r="EF9" s="412"/>
      <c r="EG9" s="413"/>
      <c r="EH9" s="413"/>
      <c r="EI9" s="413" t="s">
        <v>45</v>
      </c>
      <c r="EJ9" s="414"/>
      <c r="EK9" s="410"/>
      <c r="EL9" s="400" t="s">
        <v>10</v>
      </c>
      <c r="EM9" s="412" t="s">
        <v>36</v>
      </c>
      <c r="EN9" s="410"/>
      <c r="EO9" s="410" t="s">
        <v>13</v>
      </c>
      <c r="EQ9" s="415" t="s">
        <v>50</v>
      </c>
      <c r="ER9" s="415"/>
      <c r="ES9" s="415" t="s">
        <v>229</v>
      </c>
      <c r="ET9" s="416"/>
      <c r="EU9" s="415" t="s">
        <v>51</v>
      </c>
      <c r="EV9" s="416"/>
      <c r="EW9" s="417" t="s">
        <v>52</v>
      </c>
      <c r="EX9" s="418"/>
      <c r="EY9" s="417"/>
      <c r="EZ9" s="417"/>
      <c r="FA9" s="417"/>
      <c r="FB9" s="417"/>
      <c r="FC9" s="417" t="s">
        <v>34</v>
      </c>
      <c r="FD9" s="417"/>
      <c r="FE9" s="417"/>
      <c r="FF9" s="417"/>
      <c r="FG9" s="417"/>
      <c r="FH9" s="417"/>
      <c r="FI9" s="417" t="s">
        <v>234</v>
      </c>
      <c r="FJ9" s="417"/>
      <c r="FK9" s="417"/>
      <c r="FL9" s="417"/>
      <c r="FM9" s="417"/>
      <c r="FN9" s="417"/>
      <c r="FO9" s="417" t="s">
        <v>34</v>
      </c>
    </row>
    <row r="10" spans="1:171" s="412" customFormat="1" ht="15.6" x14ac:dyDescent="0.3">
      <c r="A10" s="419" t="s">
        <v>24</v>
      </c>
      <c r="B10" s="419" t="s">
        <v>25</v>
      </c>
      <c r="C10" s="419" t="s">
        <v>26</v>
      </c>
      <c r="D10" s="419" t="s">
        <v>27</v>
      </c>
      <c r="E10" s="419" t="s">
        <v>28</v>
      </c>
      <c r="F10" s="167" t="s">
        <v>85</v>
      </c>
      <c r="G10" s="167" t="s">
        <v>86</v>
      </c>
      <c r="H10" s="167" t="s">
        <v>87</v>
      </c>
      <c r="I10" s="167" t="s">
        <v>88</v>
      </c>
      <c r="J10" s="167" t="s">
        <v>89</v>
      </c>
      <c r="K10" s="167" t="s">
        <v>90</v>
      </c>
      <c r="L10" s="179" t="s">
        <v>34</v>
      </c>
      <c r="M10" s="161" t="s">
        <v>208</v>
      </c>
      <c r="N10" s="599"/>
      <c r="O10" s="599"/>
      <c r="P10" s="369" t="s">
        <v>2</v>
      </c>
      <c r="Q10" s="161" t="s">
        <v>91</v>
      </c>
      <c r="R10" s="179" t="s">
        <v>34</v>
      </c>
      <c r="S10" s="180" t="s">
        <v>3</v>
      </c>
      <c r="T10" s="161" t="s">
        <v>91</v>
      </c>
      <c r="U10" s="179" t="s">
        <v>34</v>
      </c>
      <c r="V10" s="179" t="s">
        <v>34</v>
      </c>
      <c r="W10" s="414"/>
      <c r="X10" s="419" t="s">
        <v>29</v>
      </c>
      <c r="Y10" s="419" t="s">
        <v>42</v>
      </c>
      <c r="Z10" s="420" t="s">
        <v>235</v>
      </c>
      <c r="AA10" s="421" t="s">
        <v>41</v>
      </c>
      <c r="AB10" s="421" t="s">
        <v>40</v>
      </c>
      <c r="AC10" s="420" t="s">
        <v>236</v>
      </c>
      <c r="AD10" s="420" t="s">
        <v>237</v>
      </c>
      <c r="AE10" s="420" t="s">
        <v>246</v>
      </c>
      <c r="AF10" s="419" t="s">
        <v>38</v>
      </c>
      <c r="AG10" s="422" t="s">
        <v>37</v>
      </c>
      <c r="AH10" s="423"/>
      <c r="AI10" s="419" t="s">
        <v>29</v>
      </c>
      <c r="AJ10" s="419" t="s">
        <v>42</v>
      </c>
      <c r="AK10" s="420" t="s">
        <v>235</v>
      </c>
      <c r="AL10" s="421" t="s">
        <v>41</v>
      </c>
      <c r="AM10" s="421" t="s">
        <v>40</v>
      </c>
      <c r="AN10" s="420" t="s">
        <v>236</v>
      </c>
      <c r="AO10" s="420" t="s">
        <v>237</v>
      </c>
      <c r="AP10" s="420" t="s">
        <v>238</v>
      </c>
      <c r="AQ10" s="419" t="s">
        <v>38</v>
      </c>
      <c r="AR10" s="422" t="s">
        <v>37</v>
      </c>
      <c r="AS10" s="423"/>
      <c r="AT10" s="419" t="s">
        <v>29</v>
      </c>
      <c r="AU10" s="419" t="s">
        <v>42</v>
      </c>
      <c r="AV10" s="420" t="s">
        <v>235</v>
      </c>
      <c r="AW10" s="421" t="s">
        <v>41</v>
      </c>
      <c r="AX10" s="421" t="s">
        <v>40</v>
      </c>
      <c r="AY10" s="420" t="s">
        <v>236</v>
      </c>
      <c r="AZ10" s="420" t="s">
        <v>237</v>
      </c>
      <c r="BA10" s="420" t="s">
        <v>238</v>
      </c>
      <c r="BB10" s="419" t="s">
        <v>38</v>
      </c>
      <c r="BC10" s="422" t="s">
        <v>37</v>
      </c>
      <c r="BD10" s="423"/>
      <c r="BE10" s="167" t="s">
        <v>85</v>
      </c>
      <c r="BF10" s="167" t="s">
        <v>86</v>
      </c>
      <c r="BG10" s="167" t="s">
        <v>87</v>
      </c>
      <c r="BH10" s="167" t="s">
        <v>88</v>
      </c>
      <c r="BI10" s="167" t="s">
        <v>89</v>
      </c>
      <c r="BJ10" s="167" t="s">
        <v>90</v>
      </c>
      <c r="BK10" s="179" t="s">
        <v>34</v>
      </c>
      <c r="BL10" s="161" t="s">
        <v>208</v>
      </c>
      <c r="BM10" s="599"/>
      <c r="BN10" s="599"/>
      <c r="BO10" s="161" t="s">
        <v>2</v>
      </c>
      <c r="BP10" s="161" t="s">
        <v>91</v>
      </c>
      <c r="BQ10" s="179" t="s">
        <v>34</v>
      </c>
      <c r="BR10" s="180" t="s">
        <v>3</v>
      </c>
      <c r="BS10" s="161" t="s">
        <v>91</v>
      </c>
      <c r="BT10" s="179" t="s">
        <v>34</v>
      </c>
      <c r="BU10" s="179" t="s">
        <v>34</v>
      </c>
      <c r="BV10" s="424"/>
      <c r="BW10" s="419" t="s">
        <v>239</v>
      </c>
      <c r="BX10" s="419" t="s">
        <v>240</v>
      </c>
      <c r="BY10" s="419" t="s">
        <v>241</v>
      </c>
      <c r="BZ10" s="419" t="s">
        <v>242</v>
      </c>
      <c r="CA10" s="419" t="s">
        <v>243</v>
      </c>
      <c r="CB10" s="419" t="s">
        <v>38</v>
      </c>
      <c r="CC10" s="420" t="s">
        <v>36</v>
      </c>
      <c r="CD10" s="420" t="s">
        <v>13</v>
      </c>
      <c r="CE10" s="425" t="s">
        <v>15</v>
      </c>
      <c r="CF10" s="423"/>
      <c r="CG10" s="419" t="s">
        <v>340</v>
      </c>
      <c r="CH10" s="419" t="s">
        <v>341</v>
      </c>
      <c r="CI10" s="419" t="s">
        <v>342</v>
      </c>
      <c r="CJ10" s="419" t="s">
        <v>343</v>
      </c>
      <c r="CK10" s="419" t="s">
        <v>344</v>
      </c>
      <c r="CL10" s="419" t="s">
        <v>345</v>
      </c>
      <c r="CM10" s="428" t="s">
        <v>337</v>
      </c>
      <c r="CN10" s="426" t="s">
        <v>338</v>
      </c>
      <c r="CO10" s="426" t="s">
        <v>339</v>
      </c>
      <c r="CP10" s="426" t="s">
        <v>33</v>
      </c>
      <c r="CQ10" s="419" t="s">
        <v>10</v>
      </c>
      <c r="CR10" s="422" t="s">
        <v>15</v>
      </c>
      <c r="CS10" s="427"/>
      <c r="CT10" s="419" t="s">
        <v>239</v>
      </c>
      <c r="CU10" s="419" t="s">
        <v>240</v>
      </c>
      <c r="CV10" s="419" t="s">
        <v>241</v>
      </c>
      <c r="CW10" s="419" t="s">
        <v>242</v>
      </c>
      <c r="CX10" s="419" t="s">
        <v>243</v>
      </c>
      <c r="CY10" s="419" t="s">
        <v>38</v>
      </c>
      <c r="CZ10" s="420" t="s">
        <v>36</v>
      </c>
      <c r="DA10" s="420" t="s">
        <v>13</v>
      </c>
      <c r="DB10" s="425" t="s">
        <v>15</v>
      </c>
      <c r="DC10" s="402"/>
      <c r="DD10" s="167" t="s">
        <v>85</v>
      </c>
      <c r="DE10" s="167" t="s">
        <v>86</v>
      </c>
      <c r="DF10" s="167" t="s">
        <v>87</v>
      </c>
      <c r="DG10" s="167" t="s">
        <v>88</v>
      </c>
      <c r="DH10" s="167" t="s">
        <v>89</v>
      </c>
      <c r="DI10" s="167" t="s">
        <v>90</v>
      </c>
      <c r="DJ10" s="179" t="s">
        <v>34</v>
      </c>
      <c r="DK10" s="161" t="s">
        <v>208</v>
      </c>
      <c r="DL10" s="599"/>
      <c r="DM10" s="599"/>
      <c r="DN10" s="161" t="s">
        <v>2</v>
      </c>
      <c r="DO10" s="161" t="s">
        <v>91</v>
      </c>
      <c r="DP10" s="179" t="s">
        <v>34</v>
      </c>
      <c r="DQ10" s="180" t="s">
        <v>3</v>
      </c>
      <c r="DR10" s="161" t="s">
        <v>91</v>
      </c>
      <c r="DS10" s="179" t="s">
        <v>34</v>
      </c>
      <c r="DT10" s="179" t="s">
        <v>34</v>
      </c>
      <c r="DU10" s="414"/>
      <c r="DV10" s="420" t="s">
        <v>36</v>
      </c>
      <c r="DW10" s="429" t="s">
        <v>9</v>
      </c>
      <c r="DX10" s="429" t="s">
        <v>15</v>
      </c>
      <c r="DY10" s="420" t="s">
        <v>0</v>
      </c>
      <c r="DZ10" s="430" t="s">
        <v>15</v>
      </c>
      <c r="EA10" s="414"/>
      <c r="EB10" s="426" t="s">
        <v>118</v>
      </c>
      <c r="EC10" s="426" t="s">
        <v>4</v>
      </c>
      <c r="ED10" s="426" t="s">
        <v>5</v>
      </c>
      <c r="EE10" s="426" t="s">
        <v>6</v>
      </c>
      <c r="EF10" s="426" t="s">
        <v>7</v>
      </c>
      <c r="EG10" s="426" t="s">
        <v>244</v>
      </c>
      <c r="EH10" s="426" t="s">
        <v>245</v>
      </c>
      <c r="EI10" s="428" t="s">
        <v>15</v>
      </c>
      <c r="EJ10" s="414"/>
      <c r="EK10" s="420" t="s">
        <v>36</v>
      </c>
      <c r="EL10" s="429" t="s">
        <v>9</v>
      </c>
      <c r="EM10" s="429" t="s">
        <v>15</v>
      </c>
      <c r="EN10" s="420" t="s">
        <v>0</v>
      </c>
      <c r="EO10" s="430" t="s">
        <v>15</v>
      </c>
      <c r="EP10" s="414"/>
      <c r="EQ10" s="431" t="s">
        <v>32</v>
      </c>
      <c r="ER10" s="415"/>
      <c r="ES10" s="432" t="s">
        <v>32</v>
      </c>
      <c r="ET10" s="416"/>
      <c r="EU10" s="432" t="s">
        <v>32</v>
      </c>
      <c r="EV10" s="433"/>
      <c r="EW10" s="432" t="s">
        <v>32</v>
      </c>
      <c r="EX10" s="428" t="s">
        <v>35</v>
      </c>
      <c r="EY10" s="432" t="s">
        <v>66</v>
      </c>
      <c r="EZ10" s="432" t="s">
        <v>67</v>
      </c>
      <c r="FA10" s="432" t="s">
        <v>68</v>
      </c>
      <c r="FB10" s="432" t="s">
        <v>102</v>
      </c>
      <c r="FC10" s="432"/>
      <c r="FD10" s="432"/>
      <c r="FE10" s="432" t="s">
        <v>66</v>
      </c>
      <c r="FF10" s="432" t="s">
        <v>67</v>
      </c>
      <c r="FG10" s="432" t="s">
        <v>68</v>
      </c>
      <c r="FH10" s="432" t="s">
        <v>102</v>
      </c>
      <c r="FI10" s="432"/>
      <c r="FJ10" s="432"/>
      <c r="FK10" s="432" t="s">
        <v>66</v>
      </c>
      <c r="FL10" s="432" t="s">
        <v>67</v>
      </c>
      <c r="FM10" s="432" t="s">
        <v>68</v>
      </c>
      <c r="FN10" s="432" t="s">
        <v>102</v>
      </c>
      <c r="FO10" s="432"/>
    </row>
    <row r="11" spans="1:171" s="412" customFormat="1" x14ac:dyDescent="0.3">
      <c r="F11" s="41"/>
      <c r="G11" s="41"/>
      <c r="H11" s="41"/>
      <c r="I11" s="41"/>
      <c r="J11" s="41"/>
      <c r="K11" s="4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414"/>
      <c r="AH11" s="423"/>
      <c r="AS11" s="423"/>
      <c r="BD11" s="423"/>
      <c r="BE11" s="41"/>
      <c r="BF11" s="41"/>
      <c r="BG11" s="41"/>
      <c r="BH11" s="41"/>
      <c r="BI11" s="41"/>
      <c r="BJ11" s="4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414"/>
      <c r="CC11" s="434"/>
      <c r="CD11" s="434"/>
      <c r="CE11" s="434"/>
      <c r="CF11" s="423"/>
      <c r="CM11" s="418"/>
      <c r="CN11" s="418"/>
      <c r="CO11" s="418"/>
      <c r="CP11" s="418"/>
      <c r="CS11" s="423"/>
      <c r="CZ11" s="434"/>
      <c r="DA11" s="434"/>
      <c r="DB11" s="434"/>
      <c r="DC11" s="423"/>
      <c r="DD11" s="41"/>
      <c r="DE11" s="41"/>
      <c r="DF11" s="41"/>
      <c r="DG11" s="41"/>
      <c r="DH11" s="41"/>
      <c r="DI11" s="4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414"/>
      <c r="DV11" s="434"/>
      <c r="DW11" s="434"/>
      <c r="DX11" s="434"/>
      <c r="DY11" s="434"/>
      <c r="DZ11" s="434"/>
      <c r="EA11" s="414"/>
      <c r="EB11" s="418"/>
      <c r="EC11" s="418"/>
      <c r="ED11" s="418"/>
      <c r="EE11" s="418"/>
      <c r="EF11" s="418"/>
      <c r="EG11" s="418"/>
      <c r="EH11" s="418"/>
      <c r="EI11" s="418"/>
      <c r="EJ11" s="414"/>
      <c r="EK11" s="434"/>
      <c r="EL11" s="434"/>
      <c r="EM11" s="434"/>
      <c r="EN11" s="434"/>
      <c r="EO11" s="434"/>
      <c r="EP11" s="414"/>
      <c r="EQ11" s="413"/>
      <c r="ER11" s="413"/>
      <c r="ES11" s="413"/>
      <c r="EU11" s="435"/>
      <c r="EV11" s="418"/>
      <c r="EW11" s="435"/>
      <c r="EX11" s="435"/>
      <c r="EY11" s="435"/>
      <c r="EZ11" s="435"/>
      <c r="FA11" s="435"/>
      <c r="FB11" s="435"/>
      <c r="FC11" s="435"/>
      <c r="FD11" s="435"/>
      <c r="FE11" s="435"/>
      <c r="FF11" s="435"/>
      <c r="FG11" s="435"/>
      <c r="FH11" s="435"/>
      <c r="FI11" s="435"/>
      <c r="FJ11" s="435"/>
      <c r="FK11" s="435"/>
      <c r="FL11" s="435"/>
      <c r="FM11" s="435"/>
      <c r="FN11" s="435"/>
      <c r="FO11" s="435"/>
    </row>
    <row r="12" spans="1:171" x14ac:dyDescent="0.3">
      <c r="A12" s="398">
        <v>75</v>
      </c>
      <c r="B12" s="398" t="s">
        <v>250</v>
      </c>
      <c r="C12" s="448" t="s">
        <v>251</v>
      </c>
      <c r="D12" s="448" t="s">
        <v>252</v>
      </c>
      <c r="E12" s="448" t="s">
        <v>162</v>
      </c>
      <c r="F12" s="162">
        <v>6</v>
      </c>
      <c r="G12" s="162">
        <v>6</v>
      </c>
      <c r="H12" s="162">
        <v>6</v>
      </c>
      <c r="I12" s="162">
        <v>6.5</v>
      </c>
      <c r="J12" s="162">
        <v>6</v>
      </c>
      <c r="K12" s="162">
        <v>6</v>
      </c>
      <c r="L12" s="182">
        <f>SUM(F12:K12)/6</f>
        <v>6.083333333333333</v>
      </c>
      <c r="M12" s="162">
        <v>6</v>
      </c>
      <c r="N12" s="162">
        <v>5.5</v>
      </c>
      <c r="O12" s="162">
        <v>5.8</v>
      </c>
      <c r="P12" s="182">
        <f>((M12*0.5)+(N12*0.25)+(O12*0.25))</f>
        <v>5.8250000000000002</v>
      </c>
      <c r="Q12" s="162"/>
      <c r="R12" s="182">
        <f>P12-Q12</f>
        <v>5.8250000000000002</v>
      </c>
      <c r="S12" s="162">
        <v>7</v>
      </c>
      <c r="T12" s="162"/>
      <c r="U12" s="182">
        <f>S12-T12</f>
        <v>7</v>
      </c>
      <c r="V12" s="21">
        <f>SUM((L12*0.6),(R12*0.25),(U12*0.15))</f>
        <v>6.1562499999999991</v>
      </c>
      <c r="W12" s="436"/>
      <c r="X12" s="437">
        <v>6</v>
      </c>
      <c r="Y12" s="437">
        <v>7.2</v>
      </c>
      <c r="Z12" s="437">
        <v>6.9</v>
      </c>
      <c r="AA12" s="437">
        <v>7.9</v>
      </c>
      <c r="AB12" s="437">
        <v>6.3</v>
      </c>
      <c r="AC12" s="437">
        <v>8.4</v>
      </c>
      <c r="AD12" s="437">
        <v>0</v>
      </c>
      <c r="AE12" s="437">
        <v>8</v>
      </c>
      <c r="AF12" s="438">
        <f>SUM(X12:AE12)</f>
        <v>50.699999999999996</v>
      </c>
      <c r="AG12" s="439">
        <f>AF12/8</f>
        <v>6.3374999999999995</v>
      </c>
      <c r="AH12" s="402"/>
      <c r="AI12" s="437">
        <v>6.8</v>
      </c>
      <c r="AJ12" s="437">
        <v>7</v>
      </c>
      <c r="AK12" s="437">
        <v>7</v>
      </c>
      <c r="AL12" s="437">
        <v>7.5</v>
      </c>
      <c r="AM12" s="437">
        <v>6.8</v>
      </c>
      <c r="AN12" s="437">
        <v>8.1999999999999993</v>
      </c>
      <c r="AO12" s="437">
        <v>7.3</v>
      </c>
      <c r="AP12" s="437">
        <v>7.7</v>
      </c>
      <c r="AQ12" s="438">
        <f>SUM(AI12:AP12)</f>
        <v>58.3</v>
      </c>
      <c r="AR12" s="439">
        <f>AQ12/8</f>
        <v>7.2874999999999996</v>
      </c>
      <c r="AS12" s="402"/>
      <c r="AT12" s="437">
        <v>6.5</v>
      </c>
      <c r="AU12" s="437">
        <v>6.5</v>
      </c>
      <c r="AV12" s="437">
        <v>6.8</v>
      </c>
      <c r="AW12" s="437">
        <v>6</v>
      </c>
      <c r="AX12" s="437">
        <v>5.8</v>
      </c>
      <c r="AY12" s="437">
        <v>6.8</v>
      </c>
      <c r="AZ12" s="437">
        <v>4.8</v>
      </c>
      <c r="BA12" s="437">
        <v>6</v>
      </c>
      <c r="BB12" s="438">
        <f>SUM(AT12:BA12)</f>
        <v>49.199999999999996</v>
      </c>
      <c r="BC12" s="439">
        <f>BB12/8</f>
        <v>6.1499999999999995</v>
      </c>
      <c r="BD12" s="402"/>
      <c r="BE12" s="162">
        <v>5.5</v>
      </c>
      <c r="BF12" s="162">
        <v>6</v>
      </c>
      <c r="BG12" s="162">
        <v>6.5</v>
      </c>
      <c r="BH12" s="162">
        <v>7</v>
      </c>
      <c r="BI12" s="162">
        <v>6</v>
      </c>
      <c r="BJ12" s="162">
        <v>6.8</v>
      </c>
      <c r="BK12" s="182">
        <f>SUM(BE12:BJ12)/6</f>
        <v>6.3</v>
      </c>
      <c r="BL12" s="162">
        <v>6</v>
      </c>
      <c r="BM12" s="162">
        <v>6</v>
      </c>
      <c r="BN12" s="162">
        <v>7</v>
      </c>
      <c r="BO12" s="182">
        <f t="shared" ref="BO12:BO13" si="0">((BL12*0.5)+(BM12*0.25)+(BN12*0.25))</f>
        <v>6.25</v>
      </c>
      <c r="BP12" s="162">
        <v>2</v>
      </c>
      <c r="BQ12" s="182">
        <f>BO12-BP12</f>
        <v>4.25</v>
      </c>
      <c r="BR12" s="162">
        <v>7.5</v>
      </c>
      <c r="BS12" s="162">
        <v>0.5</v>
      </c>
      <c r="BT12" s="182">
        <f>BR12-BS12</f>
        <v>7</v>
      </c>
      <c r="BU12" s="21">
        <f>SUM((BK12*0.6),(BQ12*0.25),(BT12*0.15))</f>
        <v>5.8924999999999992</v>
      </c>
      <c r="BV12" s="436"/>
      <c r="BW12" s="440">
        <v>8</v>
      </c>
      <c r="BX12" s="440">
        <v>7.5</v>
      </c>
      <c r="BY12" s="440">
        <v>6</v>
      </c>
      <c r="BZ12" s="440">
        <v>7</v>
      </c>
      <c r="CA12" s="440">
        <v>4.5</v>
      </c>
      <c r="CB12" s="438">
        <f>SUM(BW12:CA12)</f>
        <v>33</v>
      </c>
      <c r="CC12" s="441">
        <v>7.2</v>
      </c>
      <c r="CD12" s="434">
        <f>SUM(CB12+CC12)</f>
        <v>40.200000000000003</v>
      </c>
      <c r="CE12" s="442">
        <f>CD12/6</f>
        <v>6.7</v>
      </c>
      <c r="CF12" s="443"/>
      <c r="CG12" s="437">
        <v>8.5</v>
      </c>
      <c r="CH12" s="437">
        <v>6.5</v>
      </c>
      <c r="CI12" s="437">
        <v>6.5</v>
      </c>
      <c r="CJ12" s="437">
        <v>4</v>
      </c>
      <c r="CK12" s="437">
        <v>3.5</v>
      </c>
      <c r="CL12" s="437">
        <v>5.5</v>
      </c>
      <c r="CM12" s="527">
        <f>SUM(CG12:CL12)/6</f>
        <v>5.75</v>
      </c>
      <c r="CN12" s="437">
        <v>6</v>
      </c>
      <c r="CO12" s="437">
        <v>5.9</v>
      </c>
      <c r="CP12" s="439">
        <f>SUM((CM12*0.4),(CN12*0.3),(CO12*0.3))</f>
        <v>5.8699999999999992</v>
      </c>
      <c r="CQ12" s="444"/>
      <c r="CR12" s="439">
        <f>CP12-CQ12</f>
        <v>5.8699999999999992</v>
      </c>
      <c r="CS12" s="436"/>
      <c r="CT12" s="440">
        <v>6.5</v>
      </c>
      <c r="CU12" s="440">
        <v>7</v>
      </c>
      <c r="CV12" s="440">
        <v>6</v>
      </c>
      <c r="CW12" s="440">
        <v>6.2</v>
      </c>
      <c r="CX12" s="440">
        <v>5</v>
      </c>
      <c r="CY12" s="438">
        <f>SUM(CT12:CX12)</f>
        <v>30.7</v>
      </c>
      <c r="CZ12" s="441">
        <v>7.33</v>
      </c>
      <c r="DA12" s="434">
        <f>SUM(CY12+CZ12)</f>
        <v>38.03</v>
      </c>
      <c r="DB12" s="442">
        <f>DA12/6</f>
        <v>6.3383333333333338</v>
      </c>
      <c r="DC12" s="443"/>
      <c r="DD12" s="162">
        <v>5.6</v>
      </c>
      <c r="DE12" s="162">
        <v>5.6</v>
      </c>
      <c r="DF12" s="162">
        <v>6</v>
      </c>
      <c r="DG12" s="162">
        <v>6.2</v>
      </c>
      <c r="DH12" s="162">
        <v>6</v>
      </c>
      <c r="DI12" s="162">
        <v>6</v>
      </c>
      <c r="DJ12" s="182">
        <f>SUM(DD12:DI12)/6</f>
        <v>5.8999999999999995</v>
      </c>
      <c r="DK12" s="162">
        <v>5.8</v>
      </c>
      <c r="DL12" s="162">
        <v>6</v>
      </c>
      <c r="DM12" s="162">
        <v>6.1</v>
      </c>
      <c r="DN12" s="182">
        <f t="shared" ref="DN12:DN13" si="1">((DK12*0.5)+(DL12*0.25)+(DM12*0.25))</f>
        <v>5.9250000000000007</v>
      </c>
      <c r="DO12" s="162">
        <v>2</v>
      </c>
      <c r="DP12" s="182">
        <f>DN12-DO12</f>
        <v>3.9250000000000007</v>
      </c>
      <c r="DQ12" s="162">
        <v>7.5</v>
      </c>
      <c r="DR12" s="162"/>
      <c r="DS12" s="182">
        <f>DQ12-DR12</f>
        <v>7.5</v>
      </c>
      <c r="DT12" s="21">
        <f>SUM((DJ12*0.6),(DP12*0.25),(DS12*0.15))</f>
        <v>5.6462500000000002</v>
      </c>
      <c r="DU12" s="443"/>
      <c r="DV12" s="440">
        <v>8.17</v>
      </c>
      <c r="DW12" s="440"/>
      <c r="DX12" s="434">
        <f>DV12-DW12</f>
        <v>8.17</v>
      </c>
      <c r="DY12" s="440">
        <v>7.1</v>
      </c>
      <c r="DZ12" s="442">
        <f>SUM(DX12*0.7+DY12*0.3)</f>
        <v>7.8489999999999993</v>
      </c>
      <c r="EA12" s="414"/>
      <c r="EB12" s="437">
        <v>8</v>
      </c>
      <c r="EC12" s="437">
        <v>8</v>
      </c>
      <c r="ED12" s="437">
        <v>6.5</v>
      </c>
      <c r="EE12" s="437">
        <v>7</v>
      </c>
      <c r="EF12" s="437">
        <v>5</v>
      </c>
      <c r="EG12" s="21">
        <f>SUM((EB12*0.2),(EC12*0.2),(ED12*0.1),(EE12*0.25),(EF12*0.25))</f>
        <v>6.85</v>
      </c>
      <c r="EH12" s="437">
        <v>1</v>
      </c>
      <c r="EI12" s="439">
        <f>SUM((EC12*0.2),(ED12*0.15),(EE12*0.25),(EF12*0.2),(EG12*0.2))-EH12</f>
        <v>5.6950000000000003</v>
      </c>
      <c r="EJ12" s="414"/>
      <c r="EK12" s="440">
        <v>7.07</v>
      </c>
      <c r="EL12" s="440"/>
      <c r="EM12" s="434">
        <f>EK12-EL12</f>
        <v>7.07</v>
      </c>
      <c r="EN12" s="440">
        <v>7.9</v>
      </c>
      <c r="EO12" s="442">
        <f>SUM(EM12*0.7+EN12*0.3)</f>
        <v>7.319</v>
      </c>
      <c r="EP12" s="443"/>
      <c r="EQ12" s="445">
        <f>SUM((V12*0.25)+(AG12*0.25)+(AR12*0.25)+(BC12*0.25))</f>
        <v>6.4828124999999996</v>
      </c>
      <c r="ER12" s="445"/>
      <c r="ES12" s="445">
        <f>SUM((BU12*0.25)+(CE12*0.25)+(CR12*0.25)+(DB12*0.25))</f>
        <v>6.2002083333333333</v>
      </c>
      <c r="ET12" s="446"/>
      <c r="EU12" s="445">
        <f>SUM((DT12*0.25),(EI12*0.25),(DZ12*0.25),(EO12*0.25))</f>
        <v>6.6273124999999995</v>
      </c>
      <c r="EV12" s="416"/>
      <c r="EW12" s="447">
        <f>AVERAGE(EQ12:EU12)</f>
        <v>6.4367777777777775</v>
      </c>
      <c r="EX12" s="233">
        <v>1</v>
      </c>
      <c r="EY12" s="445">
        <f>V12</f>
        <v>6.1562499999999991</v>
      </c>
      <c r="EZ12" s="445">
        <f>AG12</f>
        <v>6.3374999999999995</v>
      </c>
      <c r="FA12" s="445">
        <f>AR12</f>
        <v>7.2874999999999996</v>
      </c>
      <c r="FB12" s="445">
        <f>BC12</f>
        <v>6.1499999999999995</v>
      </c>
      <c r="FC12" s="447">
        <f>SUM(EY12:FB12)/4</f>
        <v>6.4828124999999996</v>
      </c>
      <c r="FD12" s="447"/>
      <c r="FE12" s="445">
        <f>BU12</f>
        <v>5.8924999999999992</v>
      </c>
      <c r="FF12" s="445">
        <f>CE12</f>
        <v>6.7</v>
      </c>
      <c r="FG12" s="445">
        <f>CR12</f>
        <v>5.8699999999999992</v>
      </c>
      <c r="FH12" s="445">
        <f>DB12</f>
        <v>6.3383333333333338</v>
      </c>
      <c r="FI12" s="447">
        <f>SUM(FE12:FH12)/4</f>
        <v>6.2002083333333333</v>
      </c>
      <c r="FJ12" s="447"/>
      <c r="FK12" s="445">
        <f>DT12</f>
        <v>5.6462500000000002</v>
      </c>
      <c r="FL12" s="445">
        <f>DZ12</f>
        <v>7.8489999999999993</v>
      </c>
      <c r="FM12" s="445">
        <f>EI12</f>
        <v>5.6950000000000003</v>
      </c>
      <c r="FN12" s="445">
        <f>EO12</f>
        <v>7.319</v>
      </c>
      <c r="FO12" s="447">
        <f>SUM(FK12:FN12)</f>
        <v>26.509249999999998</v>
      </c>
    </row>
    <row r="13" spans="1:171" x14ac:dyDescent="0.3">
      <c r="A13" s="398">
        <v>61</v>
      </c>
      <c r="B13" s="398" t="s">
        <v>133</v>
      </c>
      <c r="C13" s="448" t="s">
        <v>247</v>
      </c>
      <c r="D13" s="448" t="s">
        <v>248</v>
      </c>
      <c r="E13" s="398" t="s">
        <v>140</v>
      </c>
      <c r="F13" s="162">
        <v>6</v>
      </c>
      <c r="G13" s="162">
        <v>6.2</v>
      </c>
      <c r="H13" s="162">
        <v>6</v>
      </c>
      <c r="I13" s="162">
        <v>5</v>
      </c>
      <c r="J13" s="162">
        <v>5</v>
      </c>
      <c r="K13" s="162">
        <v>5</v>
      </c>
      <c r="L13" s="182">
        <f>SUM(F13:K13)/6</f>
        <v>5.5333333333333341</v>
      </c>
      <c r="M13" s="162">
        <v>6.2</v>
      </c>
      <c r="N13" s="162">
        <v>6</v>
      </c>
      <c r="O13" s="162">
        <v>6.8</v>
      </c>
      <c r="P13" s="182">
        <f>((M13*0.5)+(N13*0.25)+(O13*0.25))</f>
        <v>6.3</v>
      </c>
      <c r="Q13" s="162"/>
      <c r="R13" s="182">
        <f>P13-Q13</f>
        <v>6.3</v>
      </c>
      <c r="S13" s="162">
        <v>7.5</v>
      </c>
      <c r="T13" s="162"/>
      <c r="U13" s="182">
        <f>S13-T13</f>
        <v>7.5</v>
      </c>
      <c r="V13" s="21">
        <f>SUM((L13*0.6),(R13*0.25),(U13*0.15))</f>
        <v>6.0200000000000005</v>
      </c>
      <c r="W13" s="436"/>
      <c r="X13" s="437">
        <v>6</v>
      </c>
      <c r="Y13" s="437">
        <v>5.8</v>
      </c>
      <c r="Z13" s="437">
        <v>5.9</v>
      </c>
      <c r="AA13" s="437">
        <v>6.5</v>
      </c>
      <c r="AB13" s="437">
        <v>5.8</v>
      </c>
      <c r="AC13" s="437">
        <v>6.4</v>
      </c>
      <c r="AD13" s="437">
        <v>7</v>
      </c>
      <c r="AE13" s="437">
        <v>0</v>
      </c>
      <c r="AF13" s="438">
        <f>SUM(X13:AE13)</f>
        <v>43.400000000000006</v>
      </c>
      <c r="AG13" s="439">
        <f>AF13/8</f>
        <v>5.4250000000000007</v>
      </c>
      <c r="AH13" s="402"/>
      <c r="AI13" s="437">
        <v>6.5</v>
      </c>
      <c r="AJ13" s="437">
        <v>6.8</v>
      </c>
      <c r="AK13" s="437">
        <v>6.8</v>
      </c>
      <c r="AL13" s="437">
        <v>6.7</v>
      </c>
      <c r="AM13" s="437">
        <v>6.5</v>
      </c>
      <c r="AN13" s="437">
        <v>8</v>
      </c>
      <c r="AO13" s="437">
        <v>7</v>
      </c>
      <c r="AP13" s="437">
        <v>0</v>
      </c>
      <c r="AQ13" s="438">
        <f>SUM(AI13:AP13)</f>
        <v>48.3</v>
      </c>
      <c r="AR13" s="439">
        <f>AQ13/8</f>
        <v>6.0374999999999996</v>
      </c>
      <c r="AS13" s="402"/>
      <c r="AT13" s="437">
        <v>6.5</v>
      </c>
      <c r="AU13" s="437">
        <v>5.8</v>
      </c>
      <c r="AV13" s="437">
        <v>5</v>
      </c>
      <c r="AW13" s="437">
        <v>5.8</v>
      </c>
      <c r="AX13" s="437">
        <v>5</v>
      </c>
      <c r="AY13" s="437">
        <v>5.8</v>
      </c>
      <c r="AZ13" s="437">
        <v>5.8</v>
      </c>
      <c r="BA13" s="437">
        <v>5.5</v>
      </c>
      <c r="BB13" s="438">
        <f>SUM(AT13:BA13)</f>
        <v>45.199999999999996</v>
      </c>
      <c r="BC13" s="439">
        <f>BB13/8</f>
        <v>5.6499999999999995</v>
      </c>
      <c r="BD13" s="402"/>
      <c r="BE13" s="162">
        <v>7</v>
      </c>
      <c r="BF13" s="162">
        <v>5.8</v>
      </c>
      <c r="BG13" s="162">
        <v>6.5</v>
      </c>
      <c r="BH13" s="162">
        <v>7</v>
      </c>
      <c r="BI13" s="162">
        <v>6</v>
      </c>
      <c r="BJ13" s="162">
        <v>6.8</v>
      </c>
      <c r="BK13" s="182">
        <f>SUM(BE13:BJ13)/6</f>
        <v>6.5166666666666657</v>
      </c>
      <c r="BL13" s="162">
        <v>7</v>
      </c>
      <c r="BM13" s="162">
        <v>7</v>
      </c>
      <c r="BN13" s="162">
        <v>6.8</v>
      </c>
      <c r="BO13" s="182">
        <f t="shared" si="0"/>
        <v>6.95</v>
      </c>
      <c r="BP13" s="162"/>
      <c r="BQ13" s="182">
        <f>BO13-BP13</f>
        <v>6.95</v>
      </c>
      <c r="BR13" s="162">
        <v>7</v>
      </c>
      <c r="BS13" s="162">
        <v>0.5</v>
      </c>
      <c r="BT13" s="182">
        <f>BR13-BS13</f>
        <v>6.5</v>
      </c>
      <c r="BU13" s="21">
        <f>SUM((BK13*0.6),(BQ13*0.25),(BT13*0.15))</f>
        <v>6.6224999999999987</v>
      </c>
      <c r="BV13" s="436"/>
      <c r="BW13" s="440">
        <v>6.8</v>
      </c>
      <c r="BX13" s="440">
        <v>0</v>
      </c>
      <c r="BY13" s="440">
        <v>3.5</v>
      </c>
      <c r="BZ13" s="440">
        <v>6.5</v>
      </c>
      <c r="CA13" s="440">
        <v>6</v>
      </c>
      <c r="CB13" s="438">
        <f>SUM(BW13:CA13)</f>
        <v>22.8</v>
      </c>
      <c r="CC13" s="441">
        <v>3.5</v>
      </c>
      <c r="CD13" s="434">
        <f>SUM(CB13+CC13)</f>
        <v>26.3</v>
      </c>
      <c r="CE13" s="442">
        <f>CD13/6</f>
        <v>4.3833333333333337</v>
      </c>
      <c r="CF13" s="443"/>
      <c r="CG13" s="437">
        <v>4.8</v>
      </c>
      <c r="CH13" s="437">
        <v>5.5</v>
      </c>
      <c r="CI13" s="437">
        <v>6.2</v>
      </c>
      <c r="CJ13" s="437">
        <v>7</v>
      </c>
      <c r="CK13" s="437">
        <v>6.2</v>
      </c>
      <c r="CL13" s="437">
        <v>4</v>
      </c>
      <c r="CM13" s="527">
        <f>SUM(CG13:CL13)/6</f>
        <v>5.6166666666666671</v>
      </c>
      <c r="CN13" s="437">
        <v>5.5</v>
      </c>
      <c r="CO13" s="437">
        <v>3.5</v>
      </c>
      <c r="CP13" s="439">
        <f>SUM((CM13*0.4),(CN13*0.3),(CO13*0.3))</f>
        <v>4.9466666666666672</v>
      </c>
      <c r="CQ13" s="444"/>
      <c r="CR13" s="439">
        <f>CP13-CQ13</f>
        <v>4.9466666666666672</v>
      </c>
      <c r="CS13" s="436"/>
      <c r="CT13" s="440">
        <v>7</v>
      </c>
      <c r="CU13" s="440">
        <v>3.5</v>
      </c>
      <c r="CV13" s="440">
        <v>3</v>
      </c>
      <c r="CW13" s="440">
        <v>6.8</v>
      </c>
      <c r="CX13" s="440">
        <v>6.8</v>
      </c>
      <c r="CY13" s="438">
        <f>SUM(CT13:CX13)</f>
        <v>27.1</v>
      </c>
      <c r="CZ13" s="441">
        <v>3.7</v>
      </c>
      <c r="DA13" s="434">
        <f>SUM(CY13+CZ13)</f>
        <v>30.8</v>
      </c>
      <c r="DB13" s="442">
        <f>DA13/6</f>
        <v>5.1333333333333337</v>
      </c>
      <c r="DC13" s="443"/>
      <c r="DD13" s="162">
        <v>5.5</v>
      </c>
      <c r="DE13" s="162">
        <v>5.2</v>
      </c>
      <c r="DF13" s="162">
        <v>5</v>
      </c>
      <c r="DG13" s="162">
        <v>5.5</v>
      </c>
      <c r="DH13" s="162">
        <v>5</v>
      </c>
      <c r="DI13" s="162">
        <v>4.5999999999999996</v>
      </c>
      <c r="DJ13" s="182">
        <f>SUM(DD13:DI13)/6</f>
        <v>5.1333333333333329</v>
      </c>
      <c r="DK13" s="162">
        <v>6</v>
      </c>
      <c r="DL13" s="162">
        <v>5.8</v>
      </c>
      <c r="DM13" s="162">
        <v>5.5</v>
      </c>
      <c r="DN13" s="182">
        <f t="shared" si="1"/>
        <v>5.8250000000000002</v>
      </c>
      <c r="DO13" s="162"/>
      <c r="DP13" s="182">
        <f>DN13-DO13</f>
        <v>5.8250000000000002</v>
      </c>
      <c r="DQ13" s="162">
        <v>7</v>
      </c>
      <c r="DR13" s="162"/>
      <c r="DS13" s="182">
        <f>DQ13-DR13</f>
        <v>7</v>
      </c>
      <c r="DT13" s="21">
        <f>SUM((DJ13*0.6),(DP13*0.25),(DS13*0.15))</f>
        <v>5.5862499999999997</v>
      </c>
      <c r="DU13" s="443"/>
      <c r="DV13" s="440">
        <v>5.63</v>
      </c>
      <c r="DW13" s="440"/>
      <c r="DX13" s="434">
        <f>DV13-DW13</f>
        <v>5.63</v>
      </c>
      <c r="DY13" s="440">
        <v>4.4000000000000004</v>
      </c>
      <c r="DZ13" s="442">
        <f>SUM(DX13*0.7+DY13*0.3)</f>
        <v>5.2610000000000001</v>
      </c>
      <c r="EA13" s="414"/>
      <c r="EB13" s="437">
        <v>8</v>
      </c>
      <c r="EC13" s="437">
        <v>9</v>
      </c>
      <c r="ED13" s="437">
        <v>8</v>
      </c>
      <c r="EE13" s="437">
        <v>7</v>
      </c>
      <c r="EF13" s="437">
        <v>7</v>
      </c>
      <c r="EG13" s="21">
        <f>SUM((EB13*0.2),(EC13*0.2),(ED13*0.1),(EE13*0.25),(EF13*0.25))</f>
        <v>7.7</v>
      </c>
      <c r="EH13" s="437"/>
      <c r="EI13" s="439">
        <f>SUM((EC13*0.2),(ED13*0.15),(EE13*0.25),(EF13*0.2),(EG13*0.2))-EH13</f>
        <v>7.69</v>
      </c>
      <c r="EJ13" s="414"/>
      <c r="EK13" s="440">
        <v>5.83</v>
      </c>
      <c r="EL13" s="440">
        <v>5.6</v>
      </c>
      <c r="EM13" s="434">
        <f>EK13-EL13</f>
        <v>0.23000000000000043</v>
      </c>
      <c r="EN13" s="440"/>
      <c r="EO13" s="442">
        <f>SUM(EM13*0.7+EN13*0.3)</f>
        <v>0.16100000000000028</v>
      </c>
      <c r="EP13" s="443"/>
      <c r="EQ13" s="445">
        <f>SUM((V13*0.25)+(AG13*0.25)+(AR13*0.25)+(BC13*0.25))</f>
        <v>5.7831250000000001</v>
      </c>
      <c r="ER13" s="445"/>
      <c r="ES13" s="445">
        <f>SUM((BU13*0.25)+(CE13*0.25)+(CR13*0.25)+(DB13*0.25))</f>
        <v>5.2714583333333334</v>
      </c>
      <c r="ET13" s="446"/>
      <c r="EU13" s="445">
        <f>SUM((DT13*0.25),(EI13*0.25),(DZ13*0.25),(EO13*0.25))</f>
        <v>4.6745625000000004</v>
      </c>
      <c r="EV13" s="416"/>
      <c r="EW13" s="447">
        <f>AVERAGE(EQ13:EU13)</f>
        <v>5.243048611111111</v>
      </c>
      <c r="EX13" s="233">
        <v>2</v>
      </c>
      <c r="EY13" s="445">
        <f>V13</f>
        <v>6.0200000000000005</v>
      </c>
      <c r="EZ13" s="445">
        <f>AG13</f>
        <v>5.4250000000000007</v>
      </c>
      <c r="FA13" s="445">
        <f>AR13</f>
        <v>6.0374999999999996</v>
      </c>
      <c r="FB13" s="445">
        <f>BC13</f>
        <v>5.6499999999999995</v>
      </c>
      <c r="FC13" s="447">
        <f>SUM(EY13:FB13)/4</f>
        <v>5.7831250000000001</v>
      </c>
      <c r="FD13" s="447"/>
      <c r="FE13" s="445">
        <f>BU13</f>
        <v>6.6224999999999987</v>
      </c>
      <c r="FF13" s="445">
        <f>CE13</f>
        <v>4.3833333333333337</v>
      </c>
      <c r="FG13" s="445">
        <f>CR13</f>
        <v>4.9466666666666672</v>
      </c>
      <c r="FH13" s="445">
        <f>DB13</f>
        <v>5.1333333333333337</v>
      </c>
      <c r="FI13" s="447">
        <f>SUM(FE13:FH13)/4</f>
        <v>5.2714583333333334</v>
      </c>
      <c r="FJ13" s="447"/>
      <c r="FK13" s="445">
        <f>DT13</f>
        <v>5.5862499999999997</v>
      </c>
      <c r="FL13" s="445">
        <f>DZ13</f>
        <v>5.2610000000000001</v>
      </c>
      <c r="FM13" s="445">
        <f>EI13</f>
        <v>7.69</v>
      </c>
      <c r="FN13" s="445">
        <f>EO13</f>
        <v>0.16100000000000028</v>
      </c>
      <c r="FO13" s="447">
        <f>SUM(FK13:FN13)</f>
        <v>18.698250000000002</v>
      </c>
    </row>
    <row r="17" spans="98:137" x14ac:dyDescent="0.3">
      <c r="CT17" s="73"/>
      <c r="CU17" s="73"/>
      <c r="CV17" s="73"/>
      <c r="CW17" s="73"/>
      <c r="CX17" s="73"/>
      <c r="EC17" s="73"/>
      <c r="ED17" s="73"/>
      <c r="EE17" s="73"/>
      <c r="EF17" s="73"/>
      <c r="EG17" s="73"/>
    </row>
  </sheetData>
  <mergeCells count="10">
    <mergeCell ref="FK7:FN7"/>
    <mergeCell ref="A3:B3"/>
    <mergeCell ref="A5:B5"/>
    <mergeCell ref="FE7:FH7"/>
    <mergeCell ref="N9:N10"/>
    <mergeCell ref="O9:O10"/>
    <mergeCell ref="BM9:BM10"/>
    <mergeCell ref="BN9:BN10"/>
    <mergeCell ref="DL9:DL10"/>
    <mergeCell ref="DM9:DM10"/>
  </mergeCells>
  <pageMargins left="0.70866141732283472" right="0.70866141732283472" top="0.74803149606299213" bottom="0.74803149606299213" header="0.31496062992125984" footer="0.31496062992125984"/>
  <pageSetup scale="86" fitToHeight="0" orientation="landscape" r:id="rId1"/>
  <headerFooter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7385-C0BC-47A1-B26B-E393F253454C}">
  <dimension ref="A1:R36"/>
  <sheetViews>
    <sheetView workbookViewId="0">
      <selection activeCell="R18" sqref="R18"/>
    </sheetView>
  </sheetViews>
  <sheetFormatPr defaultRowHeight="13.2" x14ac:dyDescent="0.25"/>
  <cols>
    <col min="2" max="2" width="30.44140625" customWidth="1"/>
    <col min="3" max="3" width="25.554687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318</v>
      </c>
      <c r="D2" s="103"/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462" t="s">
        <v>330</v>
      </c>
      <c r="D3" s="164"/>
      <c r="K3" s="1"/>
      <c r="L3" s="1"/>
      <c r="M3" s="1"/>
    </row>
    <row r="4" spans="1:18" ht="15.6" x14ac:dyDescent="0.3">
      <c r="A4" s="105"/>
      <c r="B4" s="106"/>
      <c r="C4" s="1"/>
      <c r="K4" s="1"/>
      <c r="L4" s="1"/>
      <c r="M4" s="1"/>
    </row>
    <row r="5" spans="1:18" ht="15.6" x14ac:dyDescent="0.3">
      <c r="A5" s="238" t="s">
        <v>303</v>
      </c>
      <c r="B5" s="2"/>
      <c r="C5" s="4"/>
      <c r="D5" s="239"/>
      <c r="E5" s="2"/>
      <c r="F5" s="4"/>
      <c r="G5" s="4"/>
      <c r="H5" s="2"/>
      <c r="I5" s="239"/>
      <c r="J5" s="239"/>
      <c r="K5" s="240"/>
      <c r="L5" s="241"/>
      <c r="M5" s="239"/>
      <c r="N5" s="239"/>
      <c r="O5" s="239"/>
      <c r="P5" s="239"/>
      <c r="Q5" s="239"/>
      <c r="R5" s="239"/>
    </row>
    <row r="6" spans="1:18" ht="15.6" x14ac:dyDescent="0.3">
      <c r="A6" s="238"/>
      <c r="B6" s="2"/>
      <c r="C6" s="4"/>
      <c r="D6" s="239"/>
      <c r="E6" s="2"/>
      <c r="F6" s="4"/>
      <c r="G6" s="4"/>
      <c r="H6" s="2"/>
      <c r="I6" s="239"/>
      <c r="J6" s="239"/>
      <c r="K6" s="240"/>
      <c r="L6" s="241"/>
      <c r="M6" s="239"/>
      <c r="N6" s="239"/>
      <c r="O6" s="239"/>
      <c r="P6" s="239"/>
      <c r="Q6" s="239"/>
      <c r="R6" s="239"/>
    </row>
    <row r="7" spans="1:18" ht="15.6" x14ac:dyDescent="0.3">
      <c r="A7" s="238" t="s">
        <v>53</v>
      </c>
      <c r="B7" s="2">
        <v>28</v>
      </c>
      <c r="C7" s="4"/>
      <c r="D7" s="239"/>
      <c r="E7" s="4" t="s">
        <v>47</v>
      </c>
      <c r="F7" s="306" t="str">
        <f>C2</f>
        <v>Nina Fritzell</v>
      </c>
      <c r="G7" s="4"/>
      <c r="H7" s="4"/>
      <c r="I7" s="239"/>
      <c r="J7" s="239"/>
      <c r="K7" s="239" t="s">
        <v>46</v>
      </c>
      <c r="L7" s="41" t="str">
        <f>C3</f>
        <v>Jamie Haste</v>
      </c>
      <c r="M7" s="239"/>
      <c r="N7" s="239"/>
      <c r="O7" s="239"/>
      <c r="P7" s="239"/>
      <c r="Q7" s="239"/>
      <c r="R7" s="239"/>
    </row>
    <row r="8" spans="1:18" ht="14.4" x14ac:dyDescent="0.3">
      <c r="A8" s="4"/>
      <c r="B8" s="4"/>
      <c r="C8" s="4"/>
      <c r="D8" s="239"/>
      <c r="E8" s="2"/>
      <c r="F8" s="4"/>
      <c r="G8" s="4"/>
      <c r="H8" s="4"/>
      <c r="I8" s="242"/>
      <c r="J8" s="242"/>
      <c r="K8" s="239"/>
      <c r="L8" s="239"/>
      <c r="M8" s="242"/>
      <c r="N8" s="239"/>
      <c r="O8" s="239"/>
      <c r="P8" s="239"/>
      <c r="Q8" s="243"/>
      <c r="R8" s="239"/>
    </row>
    <row r="9" spans="1:18" ht="14.4" x14ac:dyDescent="0.3">
      <c r="A9" s="30" t="s">
        <v>24</v>
      </c>
      <c r="B9" s="30" t="s">
        <v>25</v>
      </c>
      <c r="C9" s="30" t="s">
        <v>28</v>
      </c>
      <c r="D9" s="244"/>
      <c r="E9" s="39" t="s">
        <v>14</v>
      </c>
      <c r="F9" s="30"/>
      <c r="G9" s="30"/>
      <c r="H9" s="30"/>
      <c r="I9" s="245" t="s">
        <v>14</v>
      </c>
      <c r="J9" s="246"/>
      <c r="K9" s="242"/>
      <c r="L9" s="242"/>
      <c r="M9" s="245" t="s">
        <v>54</v>
      </c>
      <c r="N9" s="244"/>
      <c r="O9" s="242"/>
      <c r="P9" s="242"/>
      <c r="Q9" s="247" t="s">
        <v>15</v>
      </c>
      <c r="R9" s="242"/>
    </row>
    <row r="10" spans="1:18" ht="14.4" x14ac:dyDescent="0.3">
      <c r="A10" s="37"/>
      <c r="B10" s="170"/>
      <c r="C10" s="37"/>
      <c r="D10" s="254"/>
      <c r="E10" s="37" t="s">
        <v>4</v>
      </c>
      <c r="F10" s="37" t="s">
        <v>5</v>
      </c>
      <c r="G10" s="37" t="s">
        <v>6</v>
      </c>
      <c r="H10" s="37" t="s">
        <v>7</v>
      </c>
      <c r="I10" s="307" t="s">
        <v>15</v>
      </c>
      <c r="J10" s="308"/>
      <c r="K10" s="261" t="s">
        <v>36</v>
      </c>
      <c r="L10" s="261" t="s">
        <v>58</v>
      </c>
      <c r="M10" s="307" t="s">
        <v>15</v>
      </c>
      <c r="N10" s="254"/>
      <c r="O10" s="314" t="s">
        <v>66</v>
      </c>
      <c r="P10" s="314" t="s">
        <v>67</v>
      </c>
      <c r="Q10" s="310" t="s">
        <v>32</v>
      </c>
      <c r="R10" s="309" t="s">
        <v>35</v>
      </c>
    </row>
    <row r="11" spans="1:18" x14ac:dyDescent="0.25">
      <c r="D11" s="254"/>
      <c r="J11" s="254"/>
      <c r="N11" s="254"/>
      <c r="Q11" s="347"/>
    </row>
    <row r="12" spans="1:18" ht="14.4" x14ac:dyDescent="0.3">
      <c r="A12" s="398">
        <v>43</v>
      </c>
      <c r="B12" s="271" t="s">
        <v>181</v>
      </c>
      <c r="C12" s="250"/>
      <c r="D12" s="249"/>
      <c r="E12" s="250"/>
      <c r="F12" s="250"/>
      <c r="G12" s="250"/>
      <c r="H12" s="250"/>
      <c r="I12" s="251"/>
      <c r="J12" s="251"/>
      <c r="K12" s="252"/>
      <c r="L12" s="253"/>
      <c r="M12" s="251"/>
      <c r="N12" s="27"/>
      <c r="O12" s="27"/>
      <c r="P12" s="27"/>
      <c r="Q12" s="320"/>
      <c r="R12" s="321"/>
    </row>
    <row r="13" spans="1:18" x14ac:dyDescent="0.25">
      <c r="A13" s="399">
        <v>73</v>
      </c>
      <c r="B13" s="345" t="s">
        <v>194</v>
      </c>
      <c r="C13" s="450" t="s">
        <v>154</v>
      </c>
      <c r="D13" s="254"/>
      <c r="E13" s="255">
        <v>9</v>
      </c>
      <c r="F13" s="255">
        <v>9</v>
      </c>
      <c r="G13" s="255">
        <v>7</v>
      </c>
      <c r="H13" s="255">
        <v>7</v>
      </c>
      <c r="I13" s="256">
        <f t="shared" ref="I13" si="0">SUM((E13*0.25)+(F13*0.25)+(G13*0.3)+(H13*0.2))</f>
        <v>8</v>
      </c>
      <c r="J13" s="257"/>
      <c r="K13" s="258">
        <v>6.95</v>
      </c>
      <c r="L13" s="259"/>
      <c r="M13" s="256">
        <f t="shared" ref="M13" si="1">K13-L13</f>
        <v>6.95</v>
      </c>
      <c r="N13" s="260"/>
      <c r="O13" s="256">
        <f t="shared" ref="O13" si="2">I13</f>
        <v>8</v>
      </c>
      <c r="P13" s="256">
        <f t="shared" ref="P13" si="3">M13</f>
        <v>6.95</v>
      </c>
      <c r="Q13" s="319">
        <f t="shared" ref="Q13" si="4">(M13+I13)/2</f>
        <v>7.4749999999999996</v>
      </c>
      <c r="R13" s="307">
        <v>1</v>
      </c>
    </row>
    <row r="14" spans="1:18" ht="14.4" x14ac:dyDescent="0.3">
      <c r="A14" s="398">
        <v>18</v>
      </c>
      <c r="B14" s="398" t="s">
        <v>172</v>
      </c>
      <c r="C14" s="250"/>
      <c r="D14" s="249"/>
      <c r="E14" s="250"/>
      <c r="F14" s="250"/>
      <c r="G14" s="250"/>
      <c r="H14" s="250"/>
      <c r="I14" s="251"/>
      <c r="J14" s="251"/>
      <c r="K14" s="252"/>
      <c r="L14" s="253"/>
      <c r="M14" s="251"/>
      <c r="N14" s="27"/>
      <c r="O14" s="27"/>
      <c r="P14" s="27"/>
      <c r="Q14" s="320"/>
      <c r="R14" s="321"/>
    </row>
    <row r="15" spans="1:18" x14ac:dyDescent="0.25">
      <c r="A15" s="399">
        <v>27</v>
      </c>
      <c r="B15" s="399" t="s">
        <v>178</v>
      </c>
      <c r="C15" s="450" t="s">
        <v>129</v>
      </c>
      <c r="D15" s="254"/>
      <c r="E15" s="255">
        <v>7.5</v>
      </c>
      <c r="F15" s="255">
        <v>7</v>
      </c>
      <c r="G15" s="255">
        <v>5.5</v>
      </c>
      <c r="H15" s="255">
        <v>5.5</v>
      </c>
      <c r="I15" s="256">
        <f t="shared" ref="I15" si="5">SUM((E15*0.25)+(F15*0.25)+(G15*0.3)+(H15*0.2))</f>
        <v>6.375</v>
      </c>
      <c r="J15" s="257"/>
      <c r="K15" s="258">
        <v>6.65</v>
      </c>
      <c r="L15" s="259"/>
      <c r="M15" s="256">
        <f t="shared" ref="M15" si="6">K15-L15</f>
        <v>6.65</v>
      </c>
      <c r="N15" s="260"/>
      <c r="O15" s="256">
        <f t="shared" ref="O15" si="7">I15</f>
        <v>6.375</v>
      </c>
      <c r="P15" s="256">
        <f t="shared" ref="P15" si="8">M15</f>
        <v>6.65</v>
      </c>
      <c r="Q15" s="319">
        <f t="shared" ref="Q15" si="9">(M15+I15)/2</f>
        <v>6.5125000000000002</v>
      </c>
      <c r="R15" s="307">
        <v>2</v>
      </c>
    </row>
    <row r="16" spans="1:18" ht="14.4" x14ac:dyDescent="0.3">
      <c r="A16" s="398">
        <v>37</v>
      </c>
      <c r="B16" s="398" t="s">
        <v>142</v>
      </c>
      <c r="C16" s="452" t="s">
        <v>223</v>
      </c>
      <c r="D16" s="249"/>
      <c r="E16" s="250"/>
      <c r="F16" s="250"/>
      <c r="G16" s="250"/>
      <c r="H16" s="250"/>
      <c r="I16" s="251"/>
      <c r="J16" s="251"/>
      <c r="K16" s="252"/>
      <c r="L16" s="253"/>
      <c r="M16" s="251"/>
      <c r="N16" s="27"/>
      <c r="O16" s="27"/>
      <c r="P16" s="27"/>
      <c r="Q16" s="320"/>
      <c r="R16" s="321"/>
    </row>
    <row r="17" spans="1:18" x14ac:dyDescent="0.25">
      <c r="A17" s="399">
        <v>41</v>
      </c>
      <c r="B17" s="399" t="s">
        <v>141</v>
      </c>
      <c r="C17" s="450" t="s">
        <v>271</v>
      </c>
      <c r="D17" s="254"/>
      <c r="E17" s="255">
        <v>7</v>
      </c>
      <c r="F17" s="255">
        <v>7</v>
      </c>
      <c r="G17" s="255">
        <v>6</v>
      </c>
      <c r="H17" s="255">
        <v>5</v>
      </c>
      <c r="I17" s="256">
        <f t="shared" ref="I17" si="10">SUM((E17*0.25)+(F17*0.25)+(G17*0.3)+(H17*0.2))</f>
        <v>6.3</v>
      </c>
      <c r="J17" s="257"/>
      <c r="K17" s="258">
        <v>6.4</v>
      </c>
      <c r="L17" s="259"/>
      <c r="M17" s="256">
        <f t="shared" ref="M17" si="11">K17-L17</f>
        <v>6.4</v>
      </c>
      <c r="N17" s="260"/>
      <c r="O17" s="256">
        <f t="shared" ref="O17" si="12">I17</f>
        <v>6.3</v>
      </c>
      <c r="P17" s="256">
        <f t="shared" ref="P17" si="13">M17</f>
        <v>6.4</v>
      </c>
      <c r="Q17" s="319">
        <f t="shared" ref="Q17" si="14">(M17+I17)/2</f>
        <v>6.35</v>
      </c>
      <c r="R17" s="307">
        <v>3</v>
      </c>
    </row>
    <row r="18" spans="1:18" ht="14.4" x14ac:dyDescent="0.3">
      <c r="A18" s="488" t="s">
        <v>336</v>
      </c>
      <c r="B18" s="490" t="s">
        <v>150</v>
      </c>
      <c r="C18" s="250"/>
      <c r="D18" s="249"/>
      <c r="E18" s="250"/>
      <c r="F18" s="250"/>
      <c r="G18" s="250"/>
      <c r="H18" s="250"/>
      <c r="I18" s="251"/>
      <c r="J18" s="251"/>
      <c r="K18" s="252"/>
      <c r="L18" s="253"/>
      <c r="M18" s="251"/>
      <c r="N18" s="27"/>
      <c r="O18" s="27"/>
      <c r="P18" s="27"/>
      <c r="Q18" s="320"/>
      <c r="R18" s="321"/>
    </row>
    <row r="19" spans="1:18" ht="13.8" x14ac:dyDescent="0.3">
      <c r="A19" s="523">
        <v>68</v>
      </c>
      <c r="B19" s="524" t="s">
        <v>160</v>
      </c>
      <c r="C19" s="450" t="s">
        <v>140</v>
      </c>
      <c r="D19" s="254"/>
      <c r="E19" s="255">
        <v>7</v>
      </c>
      <c r="F19" s="255">
        <v>7.5</v>
      </c>
      <c r="G19" s="255">
        <v>5.5</v>
      </c>
      <c r="H19" s="255">
        <v>6</v>
      </c>
      <c r="I19" s="256">
        <f t="shared" ref="I19" si="15">SUM((E19*0.25)+(F19*0.25)+(G19*0.3)+(H19*0.2))</f>
        <v>6.4750000000000005</v>
      </c>
      <c r="J19" s="257"/>
      <c r="K19" s="258">
        <v>6.36</v>
      </c>
      <c r="L19" s="259"/>
      <c r="M19" s="256">
        <f t="shared" ref="M19" si="16">K19-L19</f>
        <v>6.36</v>
      </c>
      <c r="N19" s="260"/>
      <c r="O19" s="256">
        <f t="shared" ref="O19" si="17">I19</f>
        <v>6.4750000000000005</v>
      </c>
      <c r="P19" s="256">
        <f t="shared" ref="P19" si="18">M19</f>
        <v>6.36</v>
      </c>
      <c r="Q19" s="319">
        <f t="shared" ref="Q19" si="19">(M19+I19)/2</f>
        <v>6.4175000000000004</v>
      </c>
      <c r="R19" s="525" t="s">
        <v>202</v>
      </c>
    </row>
    <row r="20" spans="1:18" x14ac:dyDescent="0.25">
      <c r="B20" s="398"/>
    </row>
    <row r="21" spans="1:18" ht="18" x14ac:dyDescent="0.35">
      <c r="B21" s="526"/>
      <c r="C21" s="526"/>
    </row>
    <row r="22" spans="1:18" ht="18" x14ac:dyDescent="0.35">
      <c r="B22" s="526"/>
      <c r="C22" s="526"/>
    </row>
    <row r="23" spans="1:18" ht="18" x14ac:dyDescent="0.35">
      <c r="B23" s="526"/>
      <c r="C23" s="526"/>
    </row>
    <row r="24" spans="1:18" ht="18" x14ac:dyDescent="0.35">
      <c r="B24" s="526"/>
      <c r="C24" s="526"/>
    </row>
    <row r="25" spans="1:18" ht="18" x14ac:dyDescent="0.35">
      <c r="B25" s="526"/>
      <c r="C25" s="526"/>
    </row>
    <row r="26" spans="1:18" ht="18" x14ac:dyDescent="0.35">
      <c r="B26" s="526"/>
      <c r="C26" s="526"/>
    </row>
    <row r="27" spans="1:18" ht="18" x14ac:dyDescent="0.35">
      <c r="B27" s="526"/>
      <c r="C27" s="526"/>
    </row>
    <row r="28" spans="1:18" ht="18" x14ac:dyDescent="0.35">
      <c r="B28" s="526"/>
      <c r="C28" s="526"/>
    </row>
    <row r="29" spans="1:18" ht="18" x14ac:dyDescent="0.35">
      <c r="B29" s="526"/>
      <c r="C29" s="526"/>
    </row>
    <row r="30" spans="1:18" ht="18" x14ac:dyDescent="0.35">
      <c r="B30" s="526"/>
      <c r="C30" s="526"/>
    </row>
    <row r="31" spans="1:18" ht="18" x14ac:dyDescent="0.35">
      <c r="B31" s="526"/>
      <c r="C31" s="526"/>
    </row>
    <row r="32" spans="1:18" ht="18" x14ac:dyDescent="0.35">
      <c r="B32" s="526"/>
      <c r="C32" s="526"/>
    </row>
    <row r="33" spans="2:3" ht="18" x14ac:dyDescent="0.35">
      <c r="B33" s="526"/>
      <c r="C33" s="526"/>
    </row>
    <row r="34" spans="2:3" ht="18" x14ac:dyDescent="0.35">
      <c r="B34" s="526"/>
      <c r="C34" s="526"/>
    </row>
    <row r="35" spans="2:3" ht="18" x14ac:dyDescent="0.35">
      <c r="B35" s="526"/>
      <c r="C35" s="526"/>
    </row>
    <row r="36" spans="2:3" ht="18" x14ac:dyDescent="0.35">
      <c r="B36" s="526"/>
      <c r="C36" s="526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4893-2741-4630-B431-5EDFA87BC068}">
  <dimension ref="A1:R28"/>
  <sheetViews>
    <sheetView workbookViewId="0">
      <selection activeCell="A14" sqref="A14:XFD15"/>
    </sheetView>
  </sheetViews>
  <sheetFormatPr defaultRowHeight="13.2" x14ac:dyDescent="0.25"/>
  <cols>
    <col min="2" max="2" width="30.44140625" customWidth="1"/>
    <col min="3" max="3" width="25.554687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318</v>
      </c>
      <c r="D2" s="103"/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462" t="s">
        <v>330</v>
      </c>
      <c r="D3" s="164"/>
      <c r="K3" s="1"/>
      <c r="L3" s="1"/>
      <c r="M3" s="1"/>
    </row>
    <row r="4" spans="1:18" ht="15.6" x14ac:dyDescent="0.3">
      <c r="A4" s="105"/>
      <c r="B4" s="106"/>
      <c r="C4" s="1"/>
      <c r="K4" s="1"/>
      <c r="L4" s="1"/>
      <c r="M4" s="1"/>
    </row>
    <row r="5" spans="1:18" ht="15.6" x14ac:dyDescent="0.3">
      <c r="A5" s="238" t="s">
        <v>304</v>
      </c>
      <c r="B5" s="2"/>
      <c r="C5" s="4"/>
      <c r="D5" s="239"/>
      <c r="E5" s="2"/>
      <c r="F5" s="4"/>
      <c r="G5" s="4"/>
      <c r="H5" s="2"/>
      <c r="I5" s="239"/>
      <c r="J5" s="239"/>
      <c r="K5" s="240"/>
      <c r="L5" s="241"/>
      <c r="M5" s="239"/>
      <c r="N5" s="239"/>
      <c r="O5" s="239"/>
      <c r="P5" s="239"/>
      <c r="Q5" s="239"/>
      <c r="R5" s="239"/>
    </row>
    <row r="6" spans="1:18" ht="15.6" x14ac:dyDescent="0.3">
      <c r="A6" s="238"/>
      <c r="B6" s="2"/>
      <c r="C6" s="4"/>
      <c r="D6" s="239"/>
      <c r="E6" s="2"/>
      <c r="F6" s="4"/>
      <c r="G6" s="4"/>
      <c r="H6" s="2"/>
      <c r="I6" s="239"/>
      <c r="J6" s="239"/>
      <c r="K6" s="240"/>
      <c r="L6" s="241"/>
      <c r="M6" s="239"/>
      <c r="N6" s="239"/>
      <c r="O6" s="239"/>
      <c r="P6" s="239"/>
      <c r="Q6" s="239"/>
      <c r="R6" s="239"/>
    </row>
    <row r="7" spans="1:18" ht="15.6" x14ac:dyDescent="0.3">
      <c r="A7" s="238" t="s">
        <v>53</v>
      </c>
      <c r="B7" s="2">
        <v>29</v>
      </c>
      <c r="C7" s="4"/>
      <c r="D7" s="239"/>
      <c r="E7" s="4" t="s">
        <v>47</v>
      </c>
      <c r="F7" s="306" t="str">
        <f>C2</f>
        <v>Nina Fritzell</v>
      </c>
      <c r="G7" s="4"/>
      <c r="H7" s="4"/>
      <c r="I7" s="239"/>
      <c r="J7" s="239"/>
      <c r="K7" s="239" t="s">
        <v>46</v>
      </c>
      <c r="L7" s="41" t="str">
        <f>C3</f>
        <v>Jamie Haste</v>
      </c>
      <c r="M7" s="239"/>
      <c r="N7" s="239"/>
      <c r="O7" s="239"/>
      <c r="P7" s="239"/>
      <c r="Q7" s="239"/>
      <c r="R7" s="239"/>
    </row>
    <row r="8" spans="1:18" ht="14.4" x14ac:dyDescent="0.3">
      <c r="A8" s="4"/>
      <c r="B8" s="4"/>
      <c r="C8" s="4"/>
      <c r="D8" s="239"/>
      <c r="E8" s="2"/>
      <c r="F8" s="4"/>
      <c r="G8" s="4"/>
      <c r="H8" s="4"/>
      <c r="I8" s="242"/>
      <c r="J8" s="242"/>
      <c r="K8" s="239"/>
      <c r="L8" s="239"/>
      <c r="M8" s="242"/>
      <c r="N8" s="239"/>
      <c r="O8" s="239"/>
      <c r="P8" s="239"/>
      <c r="Q8" s="243"/>
      <c r="R8" s="239"/>
    </row>
    <row r="9" spans="1:18" ht="14.4" x14ac:dyDescent="0.3">
      <c r="A9" s="30" t="s">
        <v>24</v>
      </c>
      <c r="B9" s="30" t="s">
        <v>25</v>
      </c>
      <c r="C9" s="30" t="s">
        <v>28</v>
      </c>
      <c r="D9" s="244"/>
      <c r="E9" s="39" t="s">
        <v>14</v>
      </c>
      <c r="F9" s="30"/>
      <c r="G9" s="30"/>
      <c r="H9" s="30"/>
      <c r="I9" s="245" t="s">
        <v>14</v>
      </c>
      <c r="J9" s="246"/>
      <c r="K9" s="242"/>
      <c r="L9" s="242"/>
      <c r="M9" s="245" t="s">
        <v>54</v>
      </c>
      <c r="N9" s="244"/>
      <c r="O9" s="242"/>
      <c r="P9" s="242"/>
      <c r="Q9" s="247" t="s">
        <v>15</v>
      </c>
      <c r="R9" s="242"/>
    </row>
    <row r="10" spans="1:18" ht="14.4" x14ac:dyDescent="0.3">
      <c r="A10" s="37"/>
      <c r="B10" s="170"/>
      <c r="C10" s="37"/>
      <c r="D10" s="254"/>
      <c r="E10" s="37" t="s">
        <v>4</v>
      </c>
      <c r="F10" s="37" t="s">
        <v>5</v>
      </c>
      <c r="G10" s="37" t="s">
        <v>6</v>
      </c>
      <c r="H10" s="37" t="s">
        <v>7</v>
      </c>
      <c r="I10" s="307" t="s">
        <v>15</v>
      </c>
      <c r="J10" s="308"/>
      <c r="K10" s="261" t="s">
        <v>36</v>
      </c>
      <c r="L10" s="261" t="s">
        <v>58</v>
      </c>
      <c r="M10" s="307" t="s">
        <v>15</v>
      </c>
      <c r="N10" s="254"/>
      <c r="O10" s="314" t="s">
        <v>66</v>
      </c>
      <c r="P10" s="314" t="s">
        <v>67</v>
      </c>
      <c r="Q10" s="310" t="s">
        <v>32</v>
      </c>
      <c r="R10" s="309" t="s">
        <v>35</v>
      </c>
    </row>
    <row r="11" spans="1:18" x14ac:dyDescent="0.25">
      <c r="D11" s="254"/>
      <c r="J11" s="254"/>
      <c r="N11" s="254"/>
      <c r="Q11" s="347"/>
    </row>
    <row r="12" spans="1:18" ht="14.4" x14ac:dyDescent="0.3">
      <c r="A12" s="398">
        <v>57</v>
      </c>
      <c r="B12" s="271" t="s">
        <v>296</v>
      </c>
      <c r="C12" s="250"/>
      <c r="D12" s="249"/>
      <c r="E12" s="250"/>
      <c r="F12" s="250"/>
      <c r="G12" s="250"/>
      <c r="H12" s="250"/>
      <c r="I12" s="251"/>
      <c r="J12" s="251"/>
      <c r="K12" s="252"/>
      <c r="L12" s="253"/>
      <c r="M12" s="251"/>
      <c r="N12" s="27"/>
      <c r="O12" s="27"/>
      <c r="P12" s="27"/>
      <c r="Q12" s="320"/>
      <c r="R12" s="321"/>
    </row>
    <row r="13" spans="1:18" x14ac:dyDescent="0.25">
      <c r="A13" s="399">
        <v>47</v>
      </c>
      <c r="B13" s="345" t="s">
        <v>272</v>
      </c>
      <c r="C13" s="450" t="s">
        <v>124</v>
      </c>
      <c r="D13" s="254"/>
      <c r="E13" s="255">
        <v>4.5</v>
      </c>
      <c r="F13" s="255">
        <v>5</v>
      </c>
      <c r="G13" s="255">
        <v>7</v>
      </c>
      <c r="H13" s="255">
        <v>4</v>
      </c>
      <c r="I13" s="256">
        <f t="shared" ref="I13" si="0">SUM((E13*0.25)+(F13*0.25)+(G13*0.3)+(H13*0.2))</f>
        <v>5.2749999999999995</v>
      </c>
      <c r="J13" s="257"/>
      <c r="K13" s="258">
        <v>6.87</v>
      </c>
      <c r="L13" s="259"/>
      <c r="M13" s="256">
        <f t="shared" ref="M13" si="1">K13-L13</f>
        <v>6.87</v>
      </c>
      <c r="N13" s="260"/>
      <c r="O13" s="256">
        <f t="shared" ref="O13" si="2">I13</f>
        <v>5.2749999999999995</v>
      </c>
      <c r="P13" s="256">
        <f t="shared" ref="P13" si="3">M13</f>
        <v>6.87</v>
      </c>
      <c r="Q13" s="319">
        <f t="shared" ref="Q13" si="4">(M13+I13)/2</f>
        <v>6.0724999999999998</v>
      </c>
      <c r="R13" s="307">
        <v>1</v>
      </c>
    </row>
    <row r="14" spans="1:18" ht="14.4" x14ac:dyDescent="0.3">
      <c r="A14" s="398">
        <v>34</v>
      </c>
      <c r="B14" s="271" t="s">
        <v>191</v>
      </c>
      <c r="C14" s="250"/>
      <c r="D14" s="249"/>
      <c r="E14" s="250"/>
      <c r="F14" s="250"/>
      <c r="G14" s="250"/>
      <c r="H14" s="250"/>
      <c r="I14" s="251"/>
      <c r="J14" s="251"/>
      <c r="K14" s="252"/>
      <c r="L14" s="253"/>
      <c r="M14" s="251"/>
      <c r="N14" s="27"/>
      <c r="O14" s="27"/>
      <c r="P14" s="27"/>
      <c r="Q14" s="320"/>
      <c r="R14" s="321"/>
    </row>
    <row r="15" spans="1:18" x14ac:dyDescent="0.25">
      <c r="A15" s="399">
        <v>30</v>
      </c>
      <c r="B15" s="345" t="s">
        <v>219</v>
      </c>
      <c r="C15" s="450" t="s">
        <v>132</v>
      </c>
      <c r="D15" s="254"/>
      <c r="E15" s="255">
        <v>6</v>
      </c>
      <c r="F15" s="255">
        <v>7</v>
      </c>
      <c r="G15" s="255">
        <v>5</v>
      </c>
      <c r="H15" s="255">
        <v>5</v>
      </c>
      <c r="I15" s="256">
        <f t="shared" ref="I15" si="5">SUM((E15*0.25)+(F15*0.25)+(G15*0.3)+(H15*0.2))</f>
        <v>5.75</v>
      </c>
      <c r="J15" s="257"/>
      <c r="K15" s="258">
        <v>5.94</v>
      </c>
      <c r="L15" s="259"/>
      <c r="M15" s="256">
        <f t="shared" ref="M15" si="6">K15-L15</f>
        <v>5.94</v>
      </c>
      <c r="N15" s="260"/>
      <c r="O15" s="256">
        <f t="shared" ref="O15" si="7">I15</f>
        <v>5.75</v>
      </c>
      <c r="P15" s="256">
        <f t="shared" ref="P15" si="8">M15</f>
        <v>5.94</v>
      </c>
      <c r="Q15" s="319">
        <f t="shared" ref="Q15" si="9">(M15+I15)/2</f>
        <v>5.8450000000000006</v>
      </c>
      <c r="R15" s="307">
        <v>2</v>
      </c>
    </row>
    <row r="16" spans="1:18" ht="14.4" x14ac:dyDescent="0.3">
      <c r="A16" s="398">
        <v>19</v>
      </c>
      <c r="B16" s="398" t="s">
        <v>182</v>
      </c>
      <c r="C16" s="250"/>
      <c r="D16" s="249"/>
      <c r="E16" s="250"/>
      <c r="F16" s="250"/>
      <c r="G16" s="250"/>
      <c r="H16" s="250"/>
      <c r="I16" s="251"/>
      <c r="J16" s="251"/>
      <c r="K16" s="252"/>
      <c r="L16" s="253"/>
      <c r="M16" s="251"/>
      <c r="N16" s="27"/>
      <c r="O16" s="27"/>
      <c r="P16" s="27"/>
      <c r="Q16" s="320"/>
      <c r="R16" s="321"/>
    </row>
    <row r="17" spans="1:18" x14ac:dyDescent="0.25">
      <c r="A17" s="399">
        <v>17</v>
      </c>
      <c r="B17" s="345" t="s">
        <v>176</v>
      </c>
      <c r="C17" s="450" t="s">
        <v>129</v>
      </c>
      <c r="D17" s="254"/>
      <c r="E17" s="255">
        <v>5</v>
      </c>
      <c r="F17" s="255">
        <v>5</v>
      </c>
      <c r="G17" s="255">
        <v>5</v>
      </c>
      <c r="H17" s="255">
        <v>4</v>
      </c>
      <c r="I17" s="256">
        <f t="shared" ref="I17" si="10">SUM((E17*0.25)+(F17*0.25)+(G17*0.3)+(H17*0.2))</f>
        <v>4.8</v>
      </c>
      <c r="J17" s="257"/>
      <c r="K17" s="258">
        <v>6</v>
      </c>
      <c r="L17" s="259"/>
      <c r="M17" s="256">
        <f t="shared" ref="M17" si="11">K17-L17</f>
        <v>6</v>
      </c>
      <c r="N17" s="260"/>
      <c r="O17" s="256">
        <f t="shared" ref="O17" si="12">I17</f>
        <v>4.8</v>
      </c>
      <c r="P17" s="256">
        <f t="shared" ref="P17" si="13">M17</f>
        <v>6</v>
      </c>
      <c r="Q17" s="319">
        <f t="shared" ref="Q17" si="14">(M17+I17)/2</f>
        <v>5.4</v>
      </c>
      <c r="R17" s="307">
        <v>3</v>
      </c>
    </row>
    <row r="18" spans="1:18" ht="14.4" x14ac:dyDescent="0.3">
      <c r="A18" s="398">
        <v>13</v>
      </c>
      <c r="B18" s="271" t="s">
        <v>122</v>
      </c>
      <c r="C18" s="250"/>
      <c r="D18" s="249"/>
      <c r="E18" s="250"/>
      <c r="F18" s="250"/>
      <c r="G18" s="250"/>
      <c r="H18" s="250"/>
      <c r="I18" s="251"/>
      <c r="J18" s="251"/>
      <c r="K18" s="252"/>
      <c r="L18" s="253"/>
      <c r="M18" s="251"/>
      <c r="N18" s="27"/>
      <c r="O18" s="27"/>
      <c r="P18" s="27"/>
      <c r="Q18" s="320"/>
      <c r="R18" s="321"/>
    </row>
    <row r="19" spans="1:18" x14ac:dyDescent="0.25">
      <c r="A19" s="399">
        <v>15</v>
      </c>
      <c r="B19" s="345" t="s">
        <v>175</v>
      </c>
      <c r="C19" s="450" t="s">
        <v>200</v>
      </c>
      <c r="D19" s="254"/>
      <c r="E19" s="255">
        <v>4.5</v>
      </c>
      <c r="F19" s="255">
        <v>4</v>
      </c>
      <c r="G19" s="255">
        <v>4.5</v>
      </c>
      <c r="H19" s="255">
        <v>4</v>
      </c>
      <c r="I19" s="256">
        <f t="shared" ref="I19" si="15">SUM((E19*0.25)+(F19*0.25)+(G19*0.3)+(H19*0.2))</f>
        <v>4.2749999999999995</v>
      </c>
      <c r="J19" s="257"/>
      <c r="K19" s="258">
        <v>6.21</v>
      </c>
      <c r="L19" s="259"/>
      <c r="M19" s="256">
        <f t="shared" ref="M19" si="16">K19-L19</f>
        <v>6.21</v>
      </c>
      <c r="N19" s="260"/>
      <c r="O19" s="256">
        <f t="shared" ref="O19" si="17">I19</f>
        <v>4.2749999999999995</v>
      </c>
      <c r="P19" s="256">
        <f t="shared" ref="P19" si="18">M19</f>
        <v>6.21</v>
      </c>
      <c r="Q19" s="319">
        <f t="shared" ref="Q19" si="19">(M19+I19)/2</f>
        <v>5.2424999999999997</v>
      </c>
      <c r="R19" s="307">
        <v>4</v>
      </c>
    </row>
    <row r="20" spans="1:18" ht="14.4" x14ac:dyDescent="0.3">
      <c r="A20" s="398">
        <v>33</v>
      </c>
      <c r="B20" s="271" t="s">
        <v>192</v>
      </c>
      <c r="C20" s="250"/>
      <c r="D20" s="249"/>
      <c r="E20" s="250"/>
      <c r="F20" s="250"/>
      <c r="G20" s="250"/>
      <c r="H20" s="250"/>
      <c r="I20" s="251"/>
      <c r="J20" s="251"/>
      <c r="K20" s="252"/>
      <c r="L20" s="253"/>
      <c r="M20" s="251"/>
      <c r="N20" s="27"/>
      <c r="O20" s="27"/>
      <c r="P20" s="27"/>
      <c r="Q20" s="320"/>
      <c r="R20" s="321"/>
    </row>
    <row r="21" spans="1:18" x14ac:dyDescent="0.25">
      <c r="A21" s="399">
        <v>32</v>
      </c>
      <c r="B21" s="345" t="s">
        <v>165</v>
      </c>
      <c r="C21" s="450" t="s">
        <v>132</v>
      </c>
      <c r="D21" s="254"/>
      <c r="E21" s="255">
        <v>6</v>
      </c>
      <c r="F21" s="255">
        <v>6</v>
      </c>
      <c r="G21" s="255">
        <v>5</v>
      </c>
      <c r="H21" s="255">
        <v>5</v>
      </c>
      <c r="I21" s="256">
        <f t="shared" ref="I21" si="20">SUM((E21*0.25)+(F21*0.25)+(G21*0.3)+(H21*0.2))</f>
        <v>5.5</v>
      </c>
      <c r="J21" s="257"/>
      <c r="K21" s="258">
        <v>4.38</v>
      </c>
      <c r="L21" s="259"/>
      <c r="M21" s="256">
        <f t="shared" ref="M21" si="21">K21-L21</f>
        <v>4.38</v>
      </c>
      <c r="N21" s="260"/>
      <c r="O21" s="256">
        <f t="shared" ref="O21" si="22">I21</f>
        <v>5.5</v>
      </c>
      <c r="P21" s="256">
        <f t="shared" ref="P21" si="23">M21</f>
        <v>4.38</v>
      </c>
      <c r="Q21" s="319">
        <f t="shared" ref="Q21" si="24">(M21+I21)/2</f>
        <v>4.9399999999999995</v>
      </c>
      <c r="R21" s="307">
        <v>5</v>
      </c>
    </row>
    <row r="22" spans="1:18" ht="14.4" x14ac:dyDescent="0.3">
      <c r="A22" s="398">
        <v>24</v>
      </c>
      <c r="B22" s="398" t="s">
        <v>183</v>
      </c>
      <c r="C22" s="250"/>
      <c r="D22" s="249"/>
      <c r="E22" s="250"/>
      <c r="F22" s="250"/>
      <c r="G22" s="250"/>
      <c r="H22" s="250"/>
      <c r="I22" s="251"/>
      <c r="J22" s="251"/>
      <c r="K22" s="252"/>
      <c r="L22" s="253"/>
      <c r="M22" s="251"/>
      <c r="N22" s="27"/>
      <c r="O22" s="27"/>
      <c r="P22" s="27"/>
      <c r="Q22" s="320"/>
      <c r="R22" s="321"/>
    </row>
    <row r="23" spans="1:18" x14ac:dyDescent="0.25">
      <c r="A23" s="399">
        <v>22</v>
      </c>
      <c r="B23" s="399" t="s">
        <v>177</v>
      </c>
      <c r="C23" s="450" t="s">
        <v>129</v>
      </c>
      <c r="D23" s="254"/>
      <c r="E23" s="255">
        <v>5.5</v>
      </c>
      <c r="F23" s="255">
        <v>5</v>
      </c>
      <c r="G23" s="255">
        <v>4.5</v>
      </c>
      <c r="H23" s="255">
        <v>5</v>
      </c>
      <c r="I23" s="256">
        <f t="shared" ref="I23" si="25">SUM((E23*0.25)+(F23*0.25)+(G23*0.3)+(H23*0.2))</f>
        <v>4.9749999999999996</v>
      </c>
      <c r="J23" s="257"/>
      <c r="K23" s="258">
        <v>5</v>
      </c>
      <c r="L23" s="259"/>
      <c r="M23" s="256">
        <f t="shared" ref="M23" si="26">K23-L23</f>
        <v>5</v>
      </c>
      <c r="N23" s="260"/>
      <c r="O23" s="256">
        <f t="shared" ref="O23" si="27">I23</f>
        <v>4.9749999999999996</v>
      </c>
      <c r="P23" s="256">
        <f t="shared" ref="P23" si="28">M23</f>
        <v>5</v>
      </c>
      <c r="Q23" s="319">
        <f t="shared" ref="Q23" si="29">(M23+I23)/2</f>
        <v>4.9874999999999998</v>
      </c>
      <c r="R23" s="525" t="s">
        <v>202</v>
      </c>
    </row>
    <row r="24" spans="1:18" x14ac:dyDescent="0.25">
      <c r="B24" s="398"/>
    </row>
    <row r="25" spans="1:18" x14ac:dyDescent="0.25">
      <c r="B25" s="271"/>
    </row>
    <row r="26" spans="1:18" x14ac:dyDescent="0.25">
      <c r="B26" s="271"/>
    </row>
    <row r="27" spans="1:18" x14ac:dyDescent="0.25">
      <c r="B27" s="271"/>
    </row>
    <row r="28" spans="1:18" x14ac:dyDescent="0.25">
      <c r="B28" s="271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83B6-50EA-473F-8934-BFA5203A2E2C}">
  <dimension ref="A1:R28"/>
  <sheetViews>
    <sheetView workbookViewId="0">
      <selection activeCell="R14" sqref="R14"/>
    </sheetView>
  </sheetViews>
  <sheetFormatPr defaultRowHeight="13.2" x14ac:dyDescent="0.25"/>
  <cols>
    <col min="2" max="2" width="30.44140625" customWidth="1"/>
    <col min="3" max="3" width="25.5546875" customWidth="1"/>
    <col min="4" max="4" width="2.5546875" customWidth="1"/>
    <col min="10" max="10" width="4.5546875" customWidth="1"/>
    <col min="14" max="14" width="3" customWidth="1"/>
    <col min="15" max="15" width="8.5546875" customWidth="1"/>
    <col min="16" max="16" width="9.5546875" customWidth="1"/>
    <col min="17" max="17" width="9.88671875" customWidth="1"/>
    <col min="18" max="18" width="13.33203125" customWidth="1"/>
  </cols>
  <sheetData>
    <row r="1" spans="1:18" ht="15.6" x14ac:dyDescent="0.3">
      <c r="A1" s="97" t="str">
        <f>'Comp Detail'!A1</f>
        <v>Vaulting NSW State Championships 2024</v>
      </c>
      <c r="B1" s="3"/>
      <c r="C1" s="339" t="s">
        <v>69</v>
      </c>
      <c r="K1" s="605"/>
      <c r="L1" s="605"/>
      <c r="M1" s="605"/>
      <c r="R1" s="197">
        <f ca="1">NOW()</f>
        <v>45455.966401967591</v>
      </c>
    </row>
    <row r="2" spans="1:18" ht="15.6" x14ac:dyDescent="0.3">
      <c r="A2" s="28"/>
      <c r="B2" s="3"/>
      <c r="C2" s="3" t="s">
        <v>204</v>
      </c>
      <c r="D2" s="103"/>
      <c r="K2" s="605"/>
      <c r="L2" s="605"/>
      <c r="M2" s="605"/>
      <c r="R2" s="198">
        <f ca="1">NOW()</f>
        <v>45455.966401967591</v>
      </c>
    </row>
    <row r="3" spans="1:18" ht="15.6" x14ac:dyDescent="0.3">
      <c r="A3" s="595" t="str">
        <f>'Comp Detail'!A3</f>
        <v>7th to 9th June 2024</v>
      </c>
      <c r="B3" s="596"/>
      <c r="C3" s="3" t="s">
        <v>317</v>
      </c>
      <c r="D3" s="164"/>
      <c r="K3" s="1"/>
      <c r="L3" s="1"/>
      <c r="M3" s="1"/>
    </row>
    <row r="4" spans="1:18" ht="15.6" x14ac:dyDescent="0.3">
      <c r="A4" s="105"/>
      <c r="B4" s="106"/>
      <c r="C4" s="1"/>
      <c r="K4" s="1"/>
      <c r="L4" s="1"/>
      <c r="M4" s="1"/>
    </row>
    <row r="5" spans="1:18" ht="15.6" x14ac:dyDescent="0.3">
      <c r="A5" s="238" t="s">
        <v>302</v>
      </c>
      <c r="B5" s="2"/>
      <c r="C5" s="4"/>
      <c r="D5" s="239"/>
      <c r="E5" s="2"/>
      <c r="F5" s="4"/>
      <c r="G5" s="4"/>
      <c r="H5" s="2"/>
      <c r="I5" s="239"/>
      <c r="J5" s="239"/>
      <c r="K5" s="240"/>
      <c r="L5" s="241"/>
      <c r="M5" s="239"/>
      <c r="N5" s="239"/>
      <c r="O5" s="239"/>
      <c r="P5" s="239"/>
      <c r="Q5" s="239"/>
      <c r="R5" s="239"/>
    </row>
    <row r="6" spans="1:18" ht="15.6" x14ac:dyDescent="0.3">
      <c r="A6" s="238"/>
      <c r="B6" s="2"/>
      <c r="C6" s="4"/>
      <c r="D6" s="239"/>
      <c r="E6" s="2"/>
      <c r="F6" s="4"/>
      <c r="G6" s="4"/>
      <c r="H6" s="2"/>
      <c r="I6" s="239"/>
      <c r="J6" s="239"/>
      <c r="K6" s="240"/>
      <c r="L6" s="241"/>
      <c r="M6" s="239"/>
      <c r="N6" s="239"/>
      <c r="O6" s="239"/>
      <c r="P6" s="239"/>
      <c r="Q6" s="239"/>
      <c r="R6" s="239"/>
    </row>
    <row r="7" spans="1:18" ht="15.6" x14ac:dyDescent="0.3">
      <c r="A7" s="238" t="s">
        <v>53</v>
      </c>
      <c r="B7" s="2">
        <v>30</v>
      </c>
      <c r="C7" s="4"/>
      <c r="D7" s="239"/>
      <c r="E7" s="4" t="s">
        <v>47</v>
      </c>
      <c r="F7" s="306" t="str">
        <f>C2</f>
        <v>Julie Kirpichnikov</v>
      </c>
      <c r="G7" s="4"/>
      <c r="H7" s="4"/>
      <c r="I7" s="239"/>
      <c r="J7" s="239"/>
      <c r="K7" s="239" t="s">
        <v>46</v>
      </c>
      <c r="L7" s="41" t="str">
        <f>C3</f>
        <v>Janet Leadbeater</v>
      </c>
      <c r="M7" s="239"/>
      <c r="N7" s="239"/>
      <c r="O7" s="239"/>
      <c r="P7" s="239"/>
      <c r="Q7" s="239"/>
      <c r="R7" s="239"/>
    </row>
    <row r="8" spans="1:18" ht="14.4" x14ac:dyDescent="0.3">
      <c r="A8" s="4"/>
      <c r="B8" s="4"/>
      <c r="C8" s="4"/>
      <c r="D8" s="239"/>
      <c r="E8" s="2"/>
      <c r="F8" s="4"/>
      <c r="G8" s="4"/>
      <c r="H8" s="4"/>
      <c r="I8" s="242"/>
      <c r="J8" s="242"/>
      <c r="K8" s="239"/>
      <c r="L8" s="239"/>
      <c r="M8" s="242"/>
      <c r="N8" s="239"/>
      <c r="O8" s="239"/>
      <c r="P8" s="239"/>
      <c r="Q8" s="243"/>
      <c r="R8" s="239"/>
    </row>
    <row r="9" spans="1:18" ht="14.4" x14ac:dyDescent="0.3">
      <c r="A9" s="30" t="s">
        <v>24</v>
      </c>
      <c r="B9" s="30" t="s">
        <v>25</v>
      </c>
      <c r="C9" s="30" t="s">
        <v>28</v>
      </c>
      <c r="D9" s="244"/>
      <c r="E9" s="39" t="s">
        <v>14</v>
      </c>
      <c r="F9" s="30"/>
      <c r="G9" s="30"/>
      <c r="H9" s="30"/>
      <c r="I9" s="245" t="s">
        <v>14</v>
      </c>
      <c r="J9" s="246"/>
      <c r="K9" s="242"/>
      <c r="L9" s="242"/>
      <c r="M9" s="245" t="s">
        <v>54</v>
      </c>
      <c r="N9" s="244"/>
      <c r="O9" s="242"/>
      <c r="P9" s="242"/>
      <c r="Q9" s="247" t="s">
        <v>15</v>
      </c>
      <c r="R9" s="242"/>
    </row>
    <row r="10" spans="1:18" ht="14.4" x14ac:dyDescent="0.3">
      <c r="A10" s="37"/>
      <c r="B10" s="170"/>
      <c r="C10" s="37"/>
      <c r="D10" s="254"/>
      <c r="E10" s="37" t="s">
        <v>4</v>
      </c>
      <c r="F10" s="37" t="s">
        <v>5</v>
      </c>
      <c r="G10" s="37" t="s">
        <v>6</v>
      </c>
      <c r="H10" s="37" t="s">
        <v>7</v>
      </c>
      <c r="I10" s="307" t="s">
        <v>15</v>
      </c>
      <c r="J10" s="308"/>
      <c r="K10" s="261" t="s">
        <v>36</v>
      </c>
      <c r="L10" s="261" t="s">
        <v>58</v>
      </c>
      <c r="M10" s="307" t="s">
        <v>15</v>
      </c>
      <c r="N10" s="254"/>
      <c r="O10" s="314" t="s">
        <v>66</v>
      </c>
      <c r="P10" s="314" t="s">
        <v>67</v>
      </c>
      <c r="Q10" s="310" t="s">
        <v>32</v>
      </c>
      <c r="R10" s="309" t="s">
        <v>35</v>
      </c>
    </row>
    <row r="11" spans="1:18" x14ac:dyDescent="0.25">
      <c r="D11" s="254"/>
      <c r="J11" s="254"/>
      <c r="N11" s="254"/>
      <c r="Q11" s="347"/>
    </row>
    <row r="12" spans="1:18" ht="14.4" x14ac:dyDescent="0.3">
      <c r="A12" s="398">
        <v>2</v>
      </c>
      <c r="B12" s="398" t="s">
        <v>120</v>
      </c>
      <c r="C12" s="250"/>
      <c r="D12" s="249"/>
      <c r="E12" s="250"/>
      <c r="F12" s="250"/>
      <c r="G12" s="250"/>
      <c r="H12" s="250"/>
      <c r="I12" s="251"/>
      <c r="J12" s="251"/>
      <c r="K12" s="252"/>
      <c r="L12" s="253"/>
      <c r="M12" s="251"/>
      <c r="N12" s="27"/>
      <c r="O12" s="27"/>
      <c r="P12" s="27"/>
      <c r="Q12" s="320"/>
      <c r="R12" s="321"/>
    </row>
    <row r="13" spans="1:18" x14ac:dyDescent="0.25">
      <c r="A13" s="399">
        <v>1</v>
      </c>
      <c r="B13" s="399" t="s">
        <v>121</v>
      </c>
      <c r="C13" s="450" t="s">
        <v>220</v>
      </c>
      <c r="D13" s="254"/>
      <c r="E13" s="255">
        <v>4</v>
      </c>
      <c r="F13" s="255">
        <v>4</v>
      </c>
      <c r="G13" s="255">
        <v>3</v>
      </c>
      <c r="H13" s="255">
        <v>2</v>
      </c>
      <c r="I13" s="256">
        <f t="shared" ref="I13" si="0">SUM((E13*0.25)+(F13*0.25)+(G13*0.3)+(H13*0.2))</f>
        <v>3.3</v>
      </c>
      <c r="J13" s="257"/>
      <c r="K13" s="258">
        <v>5.4</v>
      </c>
      <c r="L13" s="259"/>
      <c r="M13" s="256">
        <f t="shared" ref="M13" si="1">K13-L13</f>
        <v>5.4</v>
      </c>
      <c r="N13" s="260"/>
      <c r="O13" s="256">
        <f t="shared" ref="O13" si="2">I13</f>
        <v>3.3</v>
      </c>
      <c r="P13" s="256">
        <f t="shared" ref="P13" si="3">M13</f>
        <v>5.4</v>
      </c>
      <c r="Q13" s="319">
        <f t="shared" ref="Q13" si="4">(M13+I13)/2</f>
        <v>4.3499999999999996</v>
      </c>
      <c r="R13" s="307">
        <v>1</v>
      </c>
    </row>
    <row r="15" spans="1:18" x14ac:dyDescent="0.25">
      <c r="B15" s="398"/>
    </row>
    <row r="16" spans="1:18" x14ac:dyDescent="0.25">
      <c r="B16" s="398"/>
    </row>
    <row r="17" spans="2:2" x14ac:dyDescent="0.25">
      <c r="B17" s="398"/>
    </row>
    <row r="18" spans="2:2" x14ac:dyDescent="0.25">
      <c r="B18" s="398"/>
    </row>
    <row r="19" spans="2:2" x14ac:dyDescent="0.25">
      <c r="B19" s="398"/>
    </row>
    <row r="20" spans="2:2" x14ac:dyDescent="0.25">
      <c r="B20" s="398"/>
    </row>
    <row r="21" spans="2:2" x14ac:dyDescent="0.25">
      <c r="B21" s="398"/>
    </row>
    <row r="22" spans="2:2" x14ac:dyDescent="0.25">
      <c r="B22" s="398"/>
    </row>
    <row r="23" spans="2:2" x14ac:dyDescent="0.25">
      <c r="B23" s="398"/>
    </row>
    <row r="24" spans="2:2" x14ac:dyDescent="0.25">
      <c r="B24" s="398"/>
    </row>
    <row r="25" spans="2:2" x14ac:dyDescent="0.25">
      <c r="B25" s="271"/>
    </row>
    <row r="26" spans="2:2" x14ac:dyDescent="0.25">
      <c r="B26" s="271"/>
    </row>
    <row r="27" spans="2:2" x14ac:dyDescent="0.25">
      <c r="B27" s="271"/>
    </row>
    <row r="28" spans="2:2" x14ac:dyDescent="0.25">
      <c r="B28" s="271"/>
    </row>
  </sheetData>
  <mergeCells count="3">
    <mergeCell ref="K1:M1"/>
    <mergeCell ref="K2:M2"/>
    <mergeCell ref="A3:B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A800-976A-488E-96F6-28B06B8A258B}">
  <sheetPr>
    <pageSetUpPr fitToPage="1"/>
  </sheetPr>
  <dimension ref="A1:W58"/>
  <sheetViews>
    <sheetView topLeftCell="D31" workbookViewId="0">
      <selection activeCell="A38" sqref="A38:XFD44"/>
    </sheetView>
  </sheetViews>
  <sheetFormatPr defaultColWidth="8.88671875" defaultRowHeight="13.2" x14ac:dyDescent="0.25"/>
  <cols>
    <col min="1" max="1" width="5.44140625" customWidth="1"/>
    <col min="2" max="2" width="21.33203125" customWidth="1"/>
    <col min="3" max="4" width="30.6640625" customWidth="1"/>
    <col min="5" max="5" width="2.88671875" customWidth="1"/>
    <col min="11" max="11" width="9.77734375" customWidth="1"/>
    <col min="13" max="13" width="3.44140625" customWidth="1"/>
    <col min="17" max="17" width="3.33203125" customWidth="1"/>
    <col min="18" max="18" width="10.88671875" customWidth="1"/>
    <col min="19" max="19" width="9.6640625" customWidth="1"/>
    <col min="20" max="20" width="6.5546875" customWidth="1"/>
    <col min="21" max="21" width="13.5546875" customWidth="1"/>
  </cols>
  <sheetData>
    <row r="1" spans="1:23" s="103" customFormat="1" ht="15.6" x14ac:dyDescent="0.3">
      <c r="A1" s="97" t="str">
        <f>'Comp Detail'!A1</f>
        <v>Vaulting NSW State Championships 2024</v>
      </c>
      <c r="B1" s="3"/>
      <c r="C1" s="367" t="s">
        <v>69</v>
      </c>
      <c r="D1" s="59" t="s">
        <v>373</v>
      </c>
      <c r="E1" s="1"/>
      <c r="G1" s="1"/>
      <c r="H1" s="1"/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97">
        <f ca="1">NOW()</f>
        <v>45455.966401967591</v>
      </c>
      <c r="V1" s="1"/>
      <c r="W1" s="1"/>
    </row>
    <row r="2" spans="1:23" s="103" customFormat="1" ht="15.6" x14ac:dyDescent="0.3">
      <c r="A2" s="28"/>
      <c r="B2" s="3"/>
      <c r="C2" s="102"/>
      <c r="D2" s="3" t="s">
        <v>204</v>
      </c>
      <c r="E2" s="1"/>
      <c r="F2" s="340"/>
      <c r="G2" s="1"/>
      <c r="H2" s="1"/>
      <c r="I2" s="1"/>
      <c r="J2" s="1"/>
      <c r="K2" s="1"/>
      <c r="L2" s="1"/>
      <c r="M2" s="1"/>
      <c r="O2" s="1"/>
      <c r="P2" s="1"/>
      <c r="Q2" s="1"/>
      <c r="R2" s="1"/>
      <c r="S2" s="1"/>
      <c r="T2" s="1"/>
      <c r="U2" s="198">
        <f ca="1">NOW()</f>
        <v>45455.966401967591</v>
      </c>
      <c r="V2" s="1"/>
    </row>
    <row r="3" spans="1:23" s="103" customFormat="1" ht="15.6" x14ac:dyDescent="0.3">
      <c r="A3" s="595" t="str">
        <f>'Comp Detail'!A3</f>
        <v>7th to 9th June 2024</v>
      </c>
      <c r="B3" s="596"/>
      <c r="C3" s="102"/>
      <c r="D3" s="102"/>
      <c r="E3" s="1"/>
      <c r="F3" s="340"/>
      <c r="G3" s="1"/>
      <c r="H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  <c r="V3" s="1"/>
    </row>
    <row r="4" spans="1:23" s="103" customFormat="1" ht="15.6" x14ac:dyDescent="0.3">
      <c r="A4" s="174"/>
      <c r="B4" s="175"/>
      <c r="C4" s="102"/>
      <c r="D4" s="102"/>
      <c r="E4" s="1"/>
      <c r="F4" s="340"/>
      <c r="G4" s="1"/>
      <c r="H4" s="1"/>
      <c r="I4" s="1"/>
      <c r="J4" s="1"/>
      <c r="K4" s="1"/>
      <c r="L4" s="1"/>
      <c r="M4" s="1"/>
      <c r="O4" s="1"/>
      <c r="P4" s="1"/>
      <c r="Q4" s="1"/>
      <c r="R4" s="1"/>
      <c r="S4" s="1"/>
      <c r="T4" s="1"/>
      <c r="U4" s="1"/>
      <c r="V4" s="1"/>
    </row>
    <row r="5" spans="1:23" s="103" customFormat="1" ht="15.6" x14ac:dyDescent="0.3">
      <c r="A5" s="606" t="s">
        <v>107</v>
      </c>
      <c r="B5" s="606"/>
      <c r="C5" s="1"/>
      <c r="D5" s="1"/>
      <c r="E5" s="1"/>
      <c r="F5" s="104" t="s">
        <v>47</v>
      </c>
      <c r="G5" s="1" t="str">
        <f>D1</f>
        <v>Juan Cardaci</v>
      </c>
      <c r="H5" s="1"/>
      <c r="I5" s="1"/>
      <c r="J5" s="1"/>
      <c r="K5" s="1"/>
      <c r="L5" s="1"/>
      <c r="M5" s="1"/>
      <c r="N5" s="104" t="s">
        <v>46</v>
      </c>
      <c r="O5" s="1" t="str">
        <f>D2</f>
        <v>Julie Kirpichnikov</v>
      </c>
      <c r="P5" s="1"/>
      <c r="Q5" s="1"/>
      <c r="R5" s="1"/>
      <c r="S5" s="1"/>
      <c r="T5" s="1"/>
      <c r="U5" s="1"/>
    </row>
    <row r="6" spans="1:23" s="103" customFormat="1" ht="15.6" x14ac:dyDescent="0.3">
      <c r="A6" s="97" t="s">
        <v>53</v>
      </c>
      <c r="B6" s="97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3" s="103" customFormat="1" ht="14.4" x14ac:dyDescent="0.3">
      <c r="A7" s="1"/>
      <c r="B7" s="1"/>
      <c r="C7" s="1"/>
      <c r="D7" s="1"/>
      <c r="E7" s="111"/>
      <c r="F7" s="104"/>
      <c r="G7" s="1"/>
      <c r="H7" s="1"/>
      <c r="I7" s="1"/>
      <c r="J7" s="1"/>
      <c r="K7" s="1"/>
      <c r="L7" s="1"/>
      <c r="M7" s="277"/>
      <c r="N7" s="104"/>
      <c r="O7" s="1"/>
      <c r="P7" s="112"/>
      <c r="Q7" s="277"/>
      <c r="R7" s="104"/>
      <c r="S7" s="104"/>
      <c r="T7" s="1"/>
      <c r="U7" s="110"/>
    </row>
    <row r="8" spans="1:23" s="103" customFormat="1" ht="14.4" x14ac:dyDescent="0.3">
      <c r="A8" s="108" t="s">
        <v>24</v>
      </c>
      <c r="B8" s="108" t="s">
        <v>25</v>
      </c>
      <c r="C8" s="108" t="s">
        <v>28</v>
      </c>
      <c r="D8" s="108" t="s">
        <v>117</v>
      </c>
      <c r="E8" s="277"/>
      <c r="F8" s="276" t="s">
        <v>14</v>
      </c>
      <c r="G8" s="278"/>
      <c r="H8" s="278"/>
      <c r="I8" s="278"/>
      <c r="K8" s="276"/>
      <c r="L8" s="276" t="s">
        <v>14</v>
      </c>
      <c r="M8" s="277"/>
      <c r="N8" s="242"/>
      <c r="O8" s="242"/>
      <c r="P8" s="276" t="s">
        <v>54</v>
      </c>
      <c r="Q8" s="277"/>
      <c r="R8" s="279"/>
      <c r="S8" s="279"/>
      <c r="T8" s="276" t="s">
        <v>15</v>
      </c>
      <c r="U8" s="279"/>
    </row>
    <row r="9" spans="1:23" s="103" customFormat="1" ht="14.4" x14ac:dyDescent="0.3">
      <c r="A9" s="135"/>
      <c r="B9" s="135"/>
      <c r="C9" s="135"/>
      <c r="D9" s="135"/>
      <c r="E9" s="312"/>
      <c r="F9" s="313" t="s">
        <v>4</v>
      </c>
      <c r="G9" s="313" t="s">
        <v>5</v>
      </c>
      <c r="H9" s="313" t="s">
        <v>6</v>
      </c>
      <c r="I9" s="313" t="s">
        <v>7</v>
      </c>
      <c r="J9" s="276" t="s">
        <v>14</v>
      </c>
      <c r="K9" s="311" t="s">
        <v>91</v>
      </c>
      <c r="L9" s="311" t="s">
        <v>15</v>
      </c>
      <c r="M9" s="312"/>
      <c r="N9" s="261" t="s">
        <v>36</v>
      </c>
      <c r="O9" s="261" t="s">
        <v>58</v>
      </c>
      <c r="P9" s="311" t="s">
        <v>15</v>
      </c>
      <c r="Q9" s="277"/>
      <c r="R9" s="313" t="s">
        <v>66</v>
      </c>
      <c r="S9" s="313" t="s">
        <v>67</v>
      </c>
      <c r="T9" s="311" t="s">
        <v>32</v>
      </c>
      <c r="U9" s="313" t="s">
        <v>35</v>
      </c>
    </row>
    <row r="10" spans="1:23" s="103" customFormat="1" ht="14.4" x14ac:dyDescent="0.3">
      <c r="A10" s="128">
        <v>1</v>
      </c>
      <c r="B10" s="271" t="s">
        <v>216</v>
      </c>
      <c r="C10" s="43"/>
      <c r="D10" s="43"/>
      <c r="E10" s="277"/>
      <c r="F10" s="53"/>
      <c r="G10" s="53"/>
      <c r="H10" s="53"/>
      <c r="I10" s="53"/>
      <c r="J10" s="280"/>
      <c r="K10" s="280"/>
      <c r="L10" s="280"/>
      <c r="M10" s="277"/>
      <c r="N10" s="249"/>
      <c r="O10" s="249"/>
      <c r="P10" s="280"/>
      <c r="Q10" s="277"/>
      <c r="R10" s="249"/>
      <c r="S10" s="249"/>
      <c r="T10" s="281"/>
      <c r="U10" s="249"/>
    </row>
    <row r="11" spans="1:23" s="103" customFormat="1" ht="14.4" x14ac:dyDescent="0.3">
      <c r="A11" s="128">
        <v>2</v>
      </c>
      <c r="B11" s="271" t="s">
        <v>130</v>
      </c>
      <c r="C11" s="43"/>
      <c r="D11" s="43"/>
      <c r="E11" s="277"/>
      <c r="F11" s="53"/>
      <c r="G11" s="53"/>
      <c r="H11" s="53"/>
      <c r="I11" s="53"/>
      <c r="J11" s="282"/>
      <c r="K11" s="282"/>
      <c r="L11" s="282"/>
      <c r="M11" s="277"/>
      <c r="N11" s="248"/>
      <c r="O11" s="248"/>
      <c r="P11" s="282"/>
      <c r="Q11" s="277"/>
      <c r="R11" s="249"/>
      <c r="S11" s="249"/>
      <c r="T11" s="283"/>
      <c r="U11" s="249"/>
    </row>
    <row r="12" spans="1:23" s="103" customFormat="1" ht="14.4" x14ac:dyDescent="0.3">
      <c r="A12" s="128">
        <v>3</v>
      </c>
      <c r="B12" s="271" t="s">
        <v>131</v>
      </c>
      <c r="C12" s="43"/>
      <c r="D12" s="43"/>
      <c r="E12" s="277"/>
      <c r="F12" s="53"/>
      <c r="G12" s="53"/>
      <c r="H12" s="53"/>
      <c r="I12" s="53"/>
      <c r="J12" s="280"/>
      <c r="K12" s="280"/>
      <c r="L12" s="280"/>
      <c r="M12" s="277"/>
      <c r="N12" s="249"/>
      <c r="O12" s="249"/>
      <c r="P12" s="280"/>
      <c r="Q12" s="277"/>
      <c r="R12" s="249"/>
      <c r="S12" s="249"/>
      <c r="T12" s="281"/>
      <c r="U12" s="249"/>
    </row>
    <row r="13" spans="1:23" s="103" customFormat="1" ht="14.4" x14ac:dyDescent="0.3">
      <c r="A13" s="128">
        <v>4</v>
      </c>
      <c r="B13" s="271" t="s">
        <v>165</v>
      </c>
      <c r="C13" s="43"/>
      <c r="D13" s="43"/>
      <c r="E13" s="277"/>
      <c r="F13" s="53"/>
      <c r="G13" s="53"/>
      <c r="H13" s="53"/>
      <c r="I13" s="53"/>
      <c r="J13" s="280"/>
      <c r="K13" s="280"/>
      <c r="L13" s="280"/>
      <c r="M13" s="277"/>
      <c r="N13" s="249"/>
      <c r="O13" s="249"/>
      <c r="P13" s="280"/>
      <c r="Q13" s="277"/>
      <c r="R13" s="249"/>
      <c r="S13" s="249"/>
      <c r="T13" s="281"/>
      <c r="U13" s="249"/>
    </row>
    <row r="14" spans="1:23" s="103" customFormat="1" ht="14.4" x14ac:dyDescent="0.3">
      <c r="A14" s="128">
        <v>5</v>
      </c>
      <c r="B14" s="271" t="s">
        <v>214</v>
      </c>
      <c r="C14" s="43"/>
      <c r="D14" s="43"/>
      <c r="E14" s="277"/>
      <c r="F14" s="53"/>
      <c r="G14" s="53"/>
      <c r="H14" s="53"/>
      <c r="I14" s="53"/>
      <c r="J14" s="282"/>
      <c r="K14" s="282"/>
      <c r="L14" s="282"/>
      <c r="M14" s="277"/>
      <c r="N14" s="248"/>
      <c r="O14" s="248"/>
      <c r="P14" s="282"/>
      <c r="Q14" s="277"/>
      <c r="R14" s="249"/>
      <c r="S14" s="249"/>
      <c r="T14" s="283"/>
      <c r="U14" s="249"/>
    </row>
    <row r="15" spans="1:23" s="103" customFormat="1" ht="14.4" x14ac:dyDescent="0.3">
      <c r="A15" s="128">
        <v>6</v>
      </c>
      <c r="B15" s="271" t="s">
        <v>141</v>
      </c>
      <c r="C15" s="43"/>
      <c r="D15" s="43"/>
      <c r="E15" s="284"/>
      <c r="F15" s="53"/>
      <c r="G15" s="53"/>
      <c r="H15" s="53"/>
      <c r="I15" s="53"/>
      <c r="J15" s="53"/>
      <c r="K15" s="53"/>
      <c r="L15" s="53"/>
      <c r="M15" s="284"/>
      <c r="N15" s="249"/>
      <c r="O15" s="249"/>
      <c r="P15" s="53"/>
      <c r="Q15" s="277"/>
      <c r="R15" s="249"/>
      <c r="S15" s="249"/>
      <c r="T15" s="281"/>
      <c r="U15" s="249"/>
    </row>
    <row r="16" spans="1:23" s="103" customFormat="1" ht="14.4" x14ac:dyDescent="0.3">
      <c r="A16" s="130" t="s">
        <v>112</v>
      </c>
      <c r="B16" s="345" t="s">
        <v>187</v>
      </c>
      <c r="C16" s="358" t="s">
        <v>132</v>
      </c>
      <c r="D16" s="358" t="s">
        <v>328</v>
      </c>
      <c r="E16" s="286"/>
      <c r="F16" s="287">
        <v>8.1999999999999993</v>
      </c>
      <c r="G16" s="287">
        <v>9.5</v>
      </c>
      <c r="H16" s="287">
        <v>8</v>
      </c>
      <c r="I16" s="287">
        <v>7</v>
      </c>
      <c r="J16" s="288">
        <f>SUM((F16*0.25)+(G16*0.25)+(H16*0.3)+(I16*0.2))</f>
        <v>8.2249999999999996</v>
      </c>
      <c r="K16" s="287"/>
      <c r="L16" s="288">
        <f>J16-K16</f>
        <v>8.2249999999999996</v>
      </c>
      <c r="M16" s="312"/>
      <c r="N16" s="354">
        <v>7.58</v>
      </c>
      <c r="O16" s="285"/>
      <c r="P16" s="315">
        <f>N16-O16</f>
        <v>7.58</v>
      </c>
      <c r="Q16" s="277"/>
      <c r="R16" s="315">
        <f>J16</f>
        <v>8.2249999999999996</v>
      </c>
      <c r="S16" s="315">
        <f>P16</f>
        <v>7.58</v>
      </c>
      <c r="T16" s="322">
        <f>(R16+S16)/2</f>
        <v>7.9024999999999999</v>
      </c>
      <c r="U16" s="323">
        <v>1</v>
      </c>
    </row>
    <row r="17" spans="1:21" s="103" customFormat="1" ht="14.4" x14ac:dyDescent="0.3">
      <c r="A17" s="128">
        <v>1</v>
      </c>
      <c r="B17" s="398" t="s">
        <v>163</v>
      </c>
      <c r="C17" s="43"/>
      <c r="D17" s="43"/>
      <c r="E17" s="277"/>
      <c r="F17" s="53"/>
      <c r="G17" s="53"/>
      <c r="H17" s="53"/>
      <c r="I17" s="53"/>
      <c r="J17" s="280"/>
      <c r="K17" s="280"/>
      <c r="L17" s="280"/>
      <c r="M17" s="277"/>
      <c r="N17" s="249"/>
      <c r="O17" s="249"/>
      <c r="P17" s="280"/>
      <c r="Q17" s="277"/>
      <c r="R17" s="249"/>
      <c r="S17" s="249"/>
      <c r="T17" s="281"/>
      <c r="U17" s="249"/>
    </row>
    <row r="18" spans="1:21" s="103" customFormat="1" ht="14.4" x14ac:dyDescent="0.3">
      <c r="A18" s="128">
        <v>2</v>
      </c>
      <c r="B18" s="398" t="s">
        <v>142</v>
      </c>
      <c r="C18" s="43"/>
      <c r="D18" s="43"/>
      <c r="E18" s="277"/>
      <c r="F18" s="53"/>
      <c r="G18" s="53"/>
      <c r="H18" s="53"/>
      <c r="I18" s="53"/>
      <c r="J18" s="282"/>
      <c r="K18" s="282"/>
      <c r="L18" s="282"/>
      <c r="M18" s="277"/>
      <c r="N18" s="248"/>
      <c r="O18" s="248"/>
      <c r="P18" s="282"/>
      <c r="Q18" s="277"/>
      <c r="R18" s="249"/>
      <c r="S18" s="249"/>
      <c r="T18" s="283"/>
      <c r="U18" s="249"/>
    </row>
    <row r="19" spans="1:21" s="103" customFormat="1" ht="14.4" x14ac:dyDescent="0.3">
      <c r="A19" s="128">
        <v>3</v>
      </c>
      <c r="B19" s="398" t="s">
        <v>164</v>
      </c>
      <c r="C19" s="43"/>
      <c r="D19" s="43"/>
      <c r="E19" s="277"/>
      <c r="F19" s="53"/>
      <c r="G19" s="53"/>
      <c r="H19" s="53"/>
      <c r="I19" s="53"/>
      <c r="J19" s="280"/>
      <c r="K19" s="280"/>
      <c r="L19" s="280"/>
      <c r="M19" s="277"/>
      <c r="N19" s="249"/>
      <c r="O19" s="249"/>
      <c r="P19" s="280"/>
      <c r="Q19" s="277"/>
      <c r="R19" s="249"/>
      <c r="S19" s="249"/>
      <c r="T19" s="281"/>
      <c r="U19" s="249"/>
    </row>
    <row r="20" spans="1:21" s="103" customFormat="1" ht="14.4" x14ac:dyDescent="0.3">
      <c r="A20" s="128">
        <v>4</v>
      </c>
      <c r="B20" s="398" t="s">
        <v>219</v>
      </c>
      <c r="C20" s="43"/>
      <c r="D20" s="43"/>
      <c r="E20" s="277"/>
      <c r="F20" s="53"/>
      <c r="G20" s="53"/>
      <c r="H20" s="53"/>
      <c r="I20" s="53"/>
      <c r="J20" s="280"/>
      <c r="K20" s="280"/>
      <c r="L20" s="280"/>
      <c r="M20" s="277"/>
      <c r="N20" s="249"/>
      <c r="O20" s="249"/>
      <c r="P20" s="280"/>
      <c r="Q20" s="277"/>
      <c r="R20" s="249"/>
      <c r="S20" s="249"/>
      <c r="T20" s="281"/>
      <c r="U20" s="249"/>
    </row>
    <row r="21" spans="1:21" s="103" customFormat="1" ht="14.4" x14ac:dyDescent="0.3">
      <c r="A21" s="128">
        <v>5</v>
      </c>
      <c r="B21" s="398" t="s">
        <v>191</v>
      </c>
      <c r="C21" s="43"/>
      <c r="D21" s="43"/>
      <c r="E21" s="277"/>
      <c r="F21" s="53"/>
      <c r="G21" s="53"/>
      <c r="H21" s="53"/>
      <c r="I21" s="53"/>
      <c r="J21" s="282"/>
      <c r="K21" s="282"/>
      <c r="L21" s="282"/>
      <c r="M21" s="277"/>
      <c r="N21" s="248"/>
      <c r="O21" s="248"/>
      <c r="P21" s="282"/>
      <c r="Q21" s="277"/>
      <c r="R21" s="249"/>
      <c r="S21" s="249"/>
      <c r="T21" s="283"/>
      <c r="U21" s="249"/>
    </row>
    <row r="22" spans="1:21" s="103" customFormat="1" ht="14.4" x14ac:dyDescent="0.3">
      <c r="A22" s="128">
        <v>6</v>
      </c>
      <c r="B22" s="398" t="s">
        <v>192</v>
      </c>
      <c r="C22" s="43"/>
      <c r="D22" s="43"/>
      <c r="E22" s="284"/>
      <c r="F22" s="53"/>
      <c r="G22" s="53"/>
      <c r="H22" s="53"/>
      <c r="I22" s="53"/>
      <c r="J22" s="53"/>
      <c r="K22" s="53"/>
      <c r="L22" s="53"/>
      <c r="M22" s="284"/>
      <c r="N22" s="249"/>
      <c r="O22" s="249"/>
      <c r="P22" s="53"/>
      <c r="Q22" s="277"/>
      <c r="R22" s="249"/>
      <c r="S22" s="249"/>
      <c r="T22" s="281"/>
      <c r="U22" s="249"/>
    </row>
    <row r="23" spans="1:21" s="103" customFormat="1" ht="14.4" x14ac:dyDescent="0.3">
      <c r="A23" s="130" t="s">
        <v>112</v>
      </c>
      <c r="B23" s="399" t="s">
        <v>320</v>
      </c>
      <c r="C23" s="358" t="s">
        <v>132</v>
      </c>
      <c r="D23" s="358" t="s">
        <v>327</v>
      </c>
      <c r="E23" s="286"/>
      <c r="F23" s="287">
        <v>7</v>
      </c>
      <c r="G23" s="287">
        <v>8</v>
      </c>
      <c r="H23" s="287">
        <v>7.9</v>
      </c>
      <c r="I23" s="287">
        <v>6.9</v>
      </c>
      <c r="J23" s="288">
        <f>SUM((F23*0.25)+(G23*0.25)+(H23*0.3)+(I23*0.2))</f>
        <v>7.5</v>
      </c>
      <c r="K23" s="287"/>
      <c r="L23" s="288">
        <f>J23-K23</f>
        <v>7.5</v>
      </c>
      <c r="M23" s="312"/>
      <c r="N23" s="354">
        <v>7.35</v>
      </c>
      <c r="O23" s="285"/>
      <c r="P23" s="315">
        <f>N23-O23</f>
        <v>7.35</v>
      </c>
      <c r="Q23" s="277"/>
      <c r="R23" s="315">
        <f>J23</f>
        <v>7.5</v>
      </c>
      <c r="S23" s="315">
        <f>P23</f>
        <v>7.35</v>
      </c>
      <c r="T23" s="322">
        <f>(R23+S23)/2</f>
        <v>7.4249999999999998</v>
      </c>
      <c r="U23" s="323">
        <v>2</v>
      </c>
    </row>
    <row r="24" spans="1:21" s="103" customFormat="1" ht="14.4" x14ac:dyDescent="0.3">
      <c r="A24" s="128">
        <v>1</v>
      </c>
      <c r="B24" s="398" t="s">
        <v>158</v>
      </c>
      <c r="C24" s="43"/>
      <c r="D24" s="43"/>
      <c r="E24" s="277"/>
      <c r="F24" s="53"/>
      <c r="G24" s="53"/>
      <c r="H24" s="53"/>
      <c r="I24" s="53"/>
      <c r="J24" s="280"/>
      <c r="K24" s="280"/>
      <c r="L24" s="280"/>
      <c r="M24" s="277"/>
      <c r="N24" s="249"/>
      <c r="O24" s="249"/>
      <c r="P24" s="280"/>
      <c r="Q24" s="277"/>
      <c r="R24" s="249"/>
      <c r="S24" s="249"/>
      <c r="T24" s="281"/>
      <c r="U24" s="249"/>
    </row>
    <row r="25" spans="1:21" s="103" customFormat="1" ht="14.4" x14ac:dyDescent="0.3">
      <c r="A25" s="128">
        <v>2</v>
      </c>
      <c r="B25" s="398" t="s">
        <v>159</v>
      </c>
      <c r="C25" s="43"/>
      <c r="D25" s="43"/>
      <c r="E25" s="277"/>
      <c r="F25" s="53"/>
      <c r="G25" s="53"/>
      <c r="H25" s="53"/>
      <c r="I25" s="53"/>
      <c r="J25" s="282"/>
      <c r="K25" s="282"/>
      <c r="L25" s="282"/>
      <c r="M25" s="277"/>
      <c r="N25" s="248"/>
      <c r="O25" s="248"/>
      <c r="P25" s="282"/>
      <c r="Q25" s="277"/>
      <c r="R25" s="249"/>
      <c r="S25" s="249"/>
      <c r="T25" s="283"/>
      <c r="U25" s="249"/>
    </row>
    <row r="26" spans="1:21" s="103" customFormat="1" ht="14.4" x14ac:dyDescent="0.3">
      <c r="A26" s="128">
        <v>3</v>
      </c>
      <c r="B26" s="398" t="s">
        <v>185</v>
      </c>
      <c r="C26" s="43"/>
      <c r="D26" s="43"/>
      <c r="E26" s="277"/>
      <c r="F26" s="53"/>
      <c r="G26" s="53"/>
      <c r="H26" s="53"/>
      <c r="I26" s="53"/>
      <c r="J26" s="280"/>
      <c r="K26" s="280"/>
      <c r="L26" s="280"/>
      <c r="M26" s="277"/>
      <c r="N26" s="249"/>
      <c r="O26" s="249"/>
      <c r="P26" s="280"/>
      <c r="Q26" s="277"/>
      <c r="R26" s="249"/>
      <c r="S26" s="249"/>
      <c r="T26" s="281"/>
      <c r="U26" s="249"/>
    </row>
    <row r="27" spans="1:21" s="103" customFormat="1" ht="14.4" x14ac:dyDescent="0.3">
      <c r="A27" s="128">
        <v>4</v>
      </c>
      <c r="B27" s="398" t="s">
        <v>179</v>
      </c>
      <c r="C27" s="43"/>
      <c r="D27" s="43"/>
      <c r="E27" s="277"/>
      <c r="F27" s="53"/>
      <c r="G27" s="53"/>
      <c r="H27" s="53"/>
      <c r="I27" s="53"/>
      <c r="J27" s="280"/>
      <c r="K27" s="280"/>
      <c r="L27" s="280"/>
      <c r="M27" s="277"/>
      <c r="N27" s="249"/>
      <c r="O27" s="249"/>
      <c r="P27" s="280"/>
      <c r="Q27" s="277"/>
      <c r="R27" s="249"/>
      <c r="S27" s="249"/>
      <c r="T27" s="281"/>
      <c r="U27" s="249"/>
    </row>
    <row r="28" spans="1:21" s="103" customFormat="1" ht="14.4" x14ac:dyDescent="0.3">
      <c r="A28" s="128">
        <v>5</v>
      </c>
      <c r="B28" s="398" t="s">
        <v>157</v>
      </c>
      <c r="C28" s="43"/>
      <c r="D28" s="43"/>
      <c r="E28" s="277"/>
      <c r="F28" s="53"/>
      <c r="G28" s="53"/>
      <c r="H28" s="53"/>
      <c r="I28" s="53"/>
      <c r="J28" s="282"/>
      <c r="K28" s="282"/>
      <c r="L28" s="282"/>
      <c r="M28" s="277"/>
      <c r="N28" s="248"/>
      <c r="O28" s="248"/>
      <c r="P28" s="282"/>
      <c r="Q28" s="277"/>
      <c r="R28" s="249"/>
      <c r="S28" s="249"/>
      <c r="T28" s="283"/>
      <c r="U28" s="249"/>
    </row>
    <row r="29" spans="1:21" s="103" customFormat="1" ht="14.4" x14ac:dyDescent="0.3">
      <c r="A29" s="128">
        <v>6</v>
      </c>
      <c r="B29" s="271" t="s">
        <v>180</v>
      </c>
      <c r="C29" s="43"/>
      <c r="D29" s="43"/>
      <c r="E29" s="284"/>
      <c r="F29" s="53"/>
      <c r="G29" s="53"/>
      <c r="H29" s="53"/>
      <c r="I29" s="53"/>
      <c r="J29" s="53"/>
      <c r="K29" s="53"/>
      <c r="L29" s="53"/>
      <c r="M29" s="284"/>
      <c r="N29" s="249"/>
      <c r="O29" s="249"/>
      <c r="P29" s="53"/>
      <c r="Q29" s="277"/>
      <c r="R29" s="249"/>
      <c r="S29" s="249"/>
      <c r="T29" s="281"/>
      <c r="U29" s="249"/>
    </row>
    <row r="30" spans="1:21" s="103" customFormat="1" ht="14.4" x14ac:dyDescent="0.3">
      <c r="A30" s="130"/>
      <c r="B30" s="345"/>
      <c r="C30" s="358" t="s">
        <v>124</v>
      </c>
      <c r="D30" s="358" t="s">
        <v>124</v>
      </c>
      <c r="E30" s="286"/>
      <c r="F30" s="287">
        <v>8</v>
      </c>
      <c r="G30" s="287">
        <v>7</v>
      </c>
      <c r="H30" s="287">
        <v>6.1</v>
      </c>
      <c r="I30" s="287">
        <v>5</v>
      </c>
      <c r="J30" s="288">
        <f>SUM((F30*0.25)+(G30*0.25)+(H30*0.3)+(I30*0.2))</f>
        <v>6.58</v>
      </c>
      <c r="K30" s="287"/>
      <c r="L30" s="288">
        <f>J30-K30</f>
        <v>6.58</v>
      </c>
      <c r="M30" s="312"/>
      <c r="N30" s="354">
        <v>7.18</v>
      </c>
      <c r="O30" s="285"/>
      <c r="P30" s="315">
        <f>N30-O30</f>
        <v>7.18</v>
      </c>
      <c r="Q30" s="277"/>
      <c r="R30" s="315">
        <f>J30</f>
        <v>6.58</v>
      </c>
      <c r="S30" s="315">
        <f>P30</f>
        <v>7.18</v>
      </c>
      <c r="T30" s="322">
        <f>(R30+S30)/2</f>
        <v>6.88</v>
      </c>
      <c r="U30" s="323">
        <v>3</v>
      </c>
    </row>
    <row r="31" spans="1:21" s="103" customFormat="1" ht="14.4" x14ac:dyDescent="0.3">
      <c r="A31" s="128">
        <v>1</v>
      </c>
      <c r="B31" s="398" t="s">
        <v>183</v>
      </c>
      <c r="C31" s="43"/>
      <c r="D31" s="43"/>
      <c r="E31" s="277"/>
      <c r="F31" s="53"/>
      <c r="G31" s="53"/>
      <c r="H31" s="53"/>
      <c r="I31" s="53"/>
      <c r="J31" s="280"/>
      <c r="K31" s="280"/>
      <c r="L31" s="280"/>
      <c r="M31" s="277"/>
      <c r="N31" s="249"/>
      <c r="O31" s="249"/>
      <c r="P31" s="280"/>
      <c r="Q31" s="277"/>
      <c r="R31" s="249"/>
      <c r="S31" s="249"/>
      <c r="T31" s="281"/>
      <c r="U31" s="249"/>
    </row>
    <row r="32" spans="1:21" s="103" customFormat="1" ht="14.4" x14ac:dyDescent="0.3">
      <c r="A32" s="128">
        <v>2</v>
      </c>
      <c r="B32" s="398" t="s">
        <v>173</v>
      </c>
      <c r="C32" s="43"/>
      <c r="D32" s="43"/>
      <c r="E32" s="277"/>
      <c r="F32" s="53"/>
      <c r="G32" s="53"/>
      <c r="H32" s="53"/>
      <c r="I32" s="53"/>
      <c r="J32" s="282"/>
      <c r="K32" s="282"/>
      <c r="L32" s="282"/>
      <c r="M32" s="277"/>
      <c r="N32" s="248"/>
      <c r="O32" s="248"/>
      <c r="P32" s="282"/>
      <c r="Q32" s="277"/>
      <c r="R32" s="249"/>
      <c r="S32" s="249"/>
      <c r="T32" s="283"/>
      <c r="U32" s="249"/>
    </row>
    <row r="33" spans="1:21" s="103" customFormat="1" ht="14.4" x14ac:dyDescent="0.3">
      <c r="A33" s="128">
        <v>3</v>
      </c>
      <c r="B33" s="398" t="s">
        <v>182</v>
      </c>
      <c r="C33" s="43"/>
      <c r="D33" s="43"/>
      <c r="E33" s="277"/>
      <c r="F33" s="53"/>
      <c r="G33" s="53"/>
      <c r="H33" s="53"/>
      <c r="I33" s="53"/>
      <c r="J33" s="280"/>
      <c r="K33" s="280"/>
      <c r="L33" s="280"/>
      <c r="M33" s="277"/>
      <c r="N33" s="249"/>
      <c r="O33" s="249"/>
      <c r="P33" s="280"/>
      <c r="Q33" s="277"/>
      <c r="R33" s="249"/>
      <c r="S33" s="249"/>
      <c r="T33" s="281"/>
      <c r="U33" s="249"/>
    </row>
    <row r="34" spans="1:21" s="103" customFormat="1" ht="14.4" x14ac:dyDescent="0.3">
      <c r="A34" s="128">
        <v>4</v>
      </c>
      <c r="B34" s="398" t="s">
        <v>177</v>
      </c>
      <c r="C34" s="43"/>
      <c r="D34" s="43"/>
      <c r="E34" s="277"/>
      <c r="F34" s="53"/>
      <c r="G34" s="53"/>
      <c r="H34" s="53"/>
      <c r="I34" s="53"/>
      <c r="J34" s="280"/>
      <c r="K34" s="280"/>
      <c r="L34" s="280"/>
      <c r="M34" s="277"/>
      <c r="N34" s="249"/>
      <c r="O34" s="249"/>
      <c r="P34" s="280"/>
      <c r="Q34" s="277"/>
      <c r="R34" s="249"/>
      <c r="S34" s="249"/>
      <c r="T34" s="281"/>
      <c r="U34" s="249"/>
    </row>
    <row r="35" spans="1:21" s="103" customFormat="1" ht="14.4" x14ac:dyDescent="0.3">
      <c r="A35" s="128">
        <v>5</v>
      </c>
      <c r="B35" s="398" t="s">
        <v>178</v>
      </c>
      <c r="C35" s="43"/>
      <c r="D35" s="43"/>
      <c r="E35" s="277"/>
      <c r="F35" s="53"/>
      <c r="G35" s="53"/>
      <c r="H35" s="53"/>
      <c r="I35" s="53"/>
      <c r="J35" s="282"/>
      <c r="K35" s="282"/>
      <c r="L35" s="282"/>
      <c r="M35" s="277"/>
      <c r="N35" s="248"/>
      <c r="O35" s="248"/>
      <c r="P35" s="282"/>
      <c r="Q35" s="277"/>
      <c r="R35" s="249"/>
      <c r="S35" s="249"/>
      <c r="T35" s="283"/>
      <c r="U35" s="249"/>
    </row>
    <row r="36" spans="1:21" s="103" customFormat="1" ht="14.4" x14ac:dyDescent="0.3">
      <c r="A36" s="128">
        <v>6</v>
      </c>
      <c r="B36" s="398" t="s">
        <v>172</v>
      </c>
      <c r="C36" s="43"/>
      <c r="D36" s="43"/>
      <c r="E36" s="284"/>
      <c r="F36" s="53"/>
      <c r="G36" s="53"/>
      <c r="H36" s="53"/>
      <c r="I36" s="53"/>
      <c r="J36" s="53"/>
      <c r="K36" s="53"/>
      <c r="L36" s="53"/>
      <c r="M36" s="284"/>
      <c r="N36" s="249"/>
      <c r="O36" s="249"/>
      <c r="P36" s="53"/>
      <c r="Q36" s="277"/>
      <c r="R36" s="249"/>
      <c r="S36" s="249"/>
      <c r="T36" s="281"/>
      <c r="U36" s="249"/>
    </row>
    <row r="37" spans="1:21" s="103" customFormat="1" ht="14.4" x14ac:dyDescent="0.3">
      <c r="A37" s="130"/>
      <c r="B37" s="345"/>
      <c r="C37" s="358" t="s">
        <v>129</v>
      </c>
      <c r="D37" s="358" t="s">
        <v>325</v>
      </c>
      <c r="E37" s="286"/>
      <c r="F37" s="287">
        <v>7.2</v>
      </c>
      <c r="G37" s="287">
        <v>6.5</v>
      </c>
      <c r="H37" s="287">
        <v>6</v>
      </c>
      <c r="I37" s="287">
        <v>4.5999999999999996</v>
      </c>
      <c r="J37" s="288">
        <f>SUM((F37*0.25)+(G37*0.25)+(H37*0.3)+(I37*0.2))</f>
        <v>6.1449999999999996</v>
      </c>
      <c r="K37" s="287"/>
      <c r="L37" s="288">
        <f>J37-K37</f>
        <v>6.1449999999999996</v>
      </c>
      <c r="M37" s="312"/>
      <c r="N37" s="354">
        <v>7.42</v>
      </c>
      <c r="O37" s="285"/>
      <c r="P37" s="315">
        <f>N37-O37</f>
        <v>7.42</v>
      </c>
      <c r="Q37" s="277"/>
      <c r="R37" s="315">
        <f>J37</f>
        <v>6.1449999999999996</v>
      </c>
      <c r="S37" s="315">
        <f>P37</f>
        <v>7.42</v>
      </c>
      <c r="T37" s="322">
        <f>(R37+S37)/2</f>
        <v>6.7824999999999998</v>
      </c>
      <c r="U37" s="323">
        <v>4</v>
      </c>
    </row>
    <row r="38" spans="1:21" s="103" customFormat="1" ht="14.4" x14ac:dyDescent="0.3">
      <c r="A38" s="128">
        <v>1</v>
      </c>
      <c r="B38" s="398" t="s">
        <v>148</v>
      </c>
      <c r="C38" s="43"/>
      <c r="D38" s="43"/>
      <c r="E38" s="277"/>
      <c r="F38" s="53"/>
      <c r="G38" s="53"/>
      <c r="H38" s="53"/>
      <c r="I38" s="53"/>
      <c r="J38" s="280"/>
      <c r="K38" s="280"/>
      <c r="L38" s="280"/>
      <c r="M38" s="277"/>
      <c r="N38" s="249"/>
      <c r="O38" s="249"/>
      <c r="P38" s="280"/>
      <c r="Q38" s="277"/>
      <c r="R38" s="249"/>
      <c r="S38" s="249"/>
      <c r="T38" s="281"/>
      <c r="U38" s="249"/>
    </row>
    <row r="39" spans="1:21" s="103" customFormat="1" ht="14.4" x14ac:dyDescent="0.3">
      <c r="A39" s="128">
        <v>2</v>
      </c>
      <c r="B39" s="398" t="s">
        <v>282</v>
      </c>
      <c r="C39" s="43"/>
      <c r="D39" s="43"/>
      <c r="E39" s="277"/>
      <c r="F39" s="53"/>
      <c r="G39" s="53"/>
      <c r="H39" s="53"/>
      <c r="I39" s="53"/>
      <c r="J39" s="282"/>
      <c r="K39" s="282"/>
      <c r="L39" s="282"/>
      <c r="M39" s="277"/>
      <c r="N39" s="248"/>
      <c r="O39" s="248"/>
      <c r="P39" s="282"/>
      <c r="Q39" s="277"/>
      <c r="R39" s="249"/>
      <c r="S39" s="249"/>
      <c r="T39" s="283"/>
      <c r="U39" s="249"/>
    </row>
    <row r="40" spans="1:21" s="103" customFormat="1" ht="14.4" x14ac:dyDescent="0.3">
      <c r="A40" s="128">
        <v>3</v>
      </c>
      <c r="B40" s="398" t="s">
        <v>265</v>
      </c>
      <c r="C40" s="43"/>
      <c r="D40" s="43"/>
      <c r="E40" s="277"/>
      <c r="F40" s="53"/>
      <c r="G40" s="53"/>
      <c r="H40" s="53"/>
      <c r="I40" s="53"/>
      <c r="J40" s="280"/>
      <c r="K40" s="280"/>
      <c r="L40" s="280"/>
      <c r="M40" s="277"/>
      <c r="N40" s="249"/>
      <c r="O40" s="249"/>
      <c r="P40" s="280"/>
      <c r="Q40" s="277"/>
      <c r="R40" s="249"/>
      <c r="S40" s="249"/>
      <c r="T40" s="281"/>
      <c r="U40" s="249"/>
    </row>
    <row r="41" spans="1:21" s="103" customFormat="1" ht="14.4" x14ac:dyDescent="0.3">
      <c r="A41" s="128">
        <v>4</v>
      </c>
      <c r="B41" s="398" t="s">
        <v>146</v>
      </c>
      <c r="C41" s="43"/>
      <c r="D41" s="43"/>
      <c r="E41" s="277"/>
      <c r="F41" s="53"/>
      <c r="G41" s="53"/>
      <c r="H41" s="53"/>
      <c r="I41" s="53"/>
      <c r="J41" s="280"/>
      <c r="K41" s="280"/>
      <c r="L41" s="280"/>
      <c r="M41" s="277"/>
      <c r="N41" s="249"/>
      <c r="O41" s="249"/>
      <c r="P41" s="280"/>
      <c r="Q41" s="277"/>
      <c r="R41" s="249"/>
      <c r="S41" s="249"/>
      <c r="T41" s="281"/>
      <c r="U41" s="249"/>
    </row>
    <row r="42" spans="1:21" s="103" customFormat="1" ht="14.4" x14ac:dyDescent="0.3">
      <c r="A42" s="128">
        <v>5</v>
      </c>
      <c r="B42" s="398" t="s">
        <v>121</v>
      </c>
      <c r="C42" s="43"/>
      <c r="D42" s="43"/>
      <c r="E42" s="277"/>
      <c r="F42" s="53"/>
      <c r="G42" s="53"/>
      <c r="H42" s="53"/>
      <c r="I42" s="53"/>
      <c r="J42" s="282"/>
      <c r="K42" s="282"/>
      <c r="L42" s="282"/>
      <c r="M42" s="277"/>
      <c r="N42" s="248"/>
      <c r="O42" s="248"/>
      <c r="P42" s="282"/>
      <c r="Q42" s="277"/>
      <c r="R42" s="249"/>
      <c r="S42" s="249"/>
      <c r="T42" s="283"/>
      <c r="U42" s="249"/>
    </row>
    <row r="43" spans="1:21" s="103" customFormat="1" ht="14.4" x14ac:dyDescent="0.3">
      <c r="A43" s="128">
        <v>6</v>
      </c>
      <c r="B43" s="398" t="s">
        <v>120</v>
      </c>
      <c r="C43" s="43"/>
      <c r="D43" s="43"/>
      <c r="E43" s="284"/>
      <c r="F43" s="53"/>
      <c r="G43" s="53"/>
      <c r="H43" s="53"/>
      <c r="I43" s="53"/>
      <c r="J43" s="53"/>
      <c r="K43" s="53"/>
      <c r="L43" s="53"/>
      <c r="M43" s="284"/>
      <c r="N43" s="249"/>
      <c r="O43" s="249"/>
      <c r="P43" s="53"/>
      <c r="Q43" s="277"/>
      <c r="R43" s="249"/>
      <c r="S43" s="249"/>
      <c r="T43" s="281"/>
      <c r="U43" s="249"/>
    </row>
    <row r="44" spans="1:21" s="103" customFormat="1" ht="14.4" x14ac:dyDescent="0.3">
      <c r="A44" s="130"/>
      <c r="B44" s="345"/>
      <c r="C44" s="358" t="s">
        <v>220</v>
      </c>
      <c r="D44" s="358" t="s">
        <v>326</v>
      </c>
      <c r="E44" s="286"/>
      <c r="F44" s="287">
        <v>9</v>
      </c>
      <c r="G44" s="287">
        <v>7</v>
      </c>
      <c r="H44" s="287">
        <v>6.5</v>
      </c>
      <c r="I44" s="287">
        <v>7.2</v>
      </c>
      <c r="J44" s="288">
        <f>SUM((F44*0.25)+(G44*0.25)+(H44*0.3)+(I44*0.2))</f>
        <v>7.3900000000000006</v>
      </c>
      <c r="K44" s="287"/>
      <c r="L44" s="288">
        <f>J44-K44</f>
        <v>7.3900000000000006</v>
      </c>
      <c r="M44" s="312"/>
      <c r="N44" s="354">
        <v>5.89</v>
      </c>
      <c r="O44" s="285"/>
      <c r="P44" s="315">
        <f>N44-O44</f>
        <v>5.89</v>
      </c>
      <c r="Q44" s="277"/>
      <c r="R44" s="315">
        <f>J44</f>
        <v>7.3900000000000006</v>
      </c>
      <c r="S44" s="315">
        <f>P44</f>
        <v>5.89</v>
      </c>
      <c r="T44" s="322">
        <f>(R44+S44)/2</f>
        <v>6.6400000000000006</v>
      </c>
      <c r="U44" s="323">
        <v>5</v>
      </c>
    </row>
    <row r="45" spans="1:21" s="103" customFormat="1" ht="14.4" x14ac:dyDescent="0.3">
      <c r="A45" s="128">
        <v>1</v>
      </c>
      <c r="B45" s="398" t="s">
        <v>128</v>
      </c>
      <c r="C45" s="43"/>
      <c r="D45" s="43"/>
      <c r="E45" s="277"/>
      <c r="F45" s="53"/>
      <c r="G45" s="53"/>
      <c r="H45" s="53"/>
      <c r="I45" s="53"/>
      <c r="J45" s="280"/>
      <c r="K45" s="280"/>
      <c r="L45" s="280"/>
      <c r="M45" s="277"/>
      <c r="N45" s="249"/>
      <c r="O45" s="249"/>
      <c r="P45" s="280"/>
      <c r="Q45" s="277"/>
      <c r="R45" s="249"/>
      <c r="S45" s="249"/>
      <c r="T45" s="281"/>
      <c r="U45" s="249"/>
    </row>
    <row r="46" spans="1:21" s="103" customFormat="1" ht="14.4" x14ac:dyDescent="0.3">
      <c r="A46" s="128">
        <v>2</v>
      </c>
      <c r="B46" s="398" t="s">
        <v>171</v>
      </c>
      <c r="C46" s="43"/>
      <c r="D46" s="43"/>
      <c r="E46" s="277"/>
      <c r="F46" s="53"/>
      <c r="G46" s="53"/>
      <c r="H46" s="53"/>
      <c r="I46" s="53"/>
      <c r="J46" s="282"/>
      <c r="K46" s="282"/>
      <c r="L46" s="282"/>
      <c r="M46" s="277"/>
      <c r="N46" s="248"/>
      <c r="O46" s="248"/>
      <c r="P46" s="282"/>
      <c r="Q46" s="277"/>
      <c r="R46" s="249"/>
      <c r="S46" s="249"/>
      <c r="T46" s="283"/>
      <c r="U46" s="249"/>
    </row>
    <row r="47" spans="1:21" s="103" customFormat="1" ht="14.4" x14ac:dyDescent="0.3">
      <c r="A47" s="128">
        <v>3</v>
      </c>
      <c r="B47" s="398" t="s">
        <v>155</v>
      </c>
      <c r="C47" s="43"/>
      <c r="D47" s="43"/>
      <c r="E47" s="277"/>
      <c r="F47" s="53"/>
      <c r="G47" s="53"/>
      <c r="H47" s="53"/>
      <c r="I47" s="53"/>
      <c r="J47" s="280"/>
      <c r="K47" s="280"/>
      <c r="L47" s="280"/>
      <c r="M47" s="277"/>
      <c r="N47" s="249"/>
      <c r="O47" s="249"/>
      <c r="P47" s="280"/>
      <c r="Q47" s="277"/>
      <c r="R47" s="249"/>
      <c r="S47" s="249"/>
      <c r="T47" s="281"/>
      <c r="U47" s="249"/>
    </row>
    <row r="48" spans="1:21" s="103" customFormat="1" ht="14.4" x14ac:dyDescent="0.3">
      <c r="A48" s="128">
        <v>4</v>
      </c>
      <c r="B48" s="398" t="s">
        <v>156</v>
      </c>
      <c r="C48" s="43"/>
      <c r="D48" s="43"/>
      <c r="E48" s="277"/>
      <c r="F48" s="53"/>
      <c r="G48" s="53"/>
      <c r="H48" s="53"/>
      <c r="I48" s="53"/>
      <c r="J48" s="280"/>
      <c r="K48" s="280"/>
      <c r="L48" s="280"/>
      <c r="M48" s="277"/>
      <c r="N48" s="249"/>
      <c r="O48" s="249"/>
      <c r="P48" s="280"/>
      <c r="Q48" s="277"/>
      <c r="R48" s="249"/>
      <c r="S48" s="249"/>
      <c r="T48" s="281"/>
      <c r="U48" s="249"/>
    </row>
    <row r="49" spans="1:21" s="103" customFormat="1" ht="14.4" x14ac:dyDescent="0.3">
      <c r="A49" s="128">
        <v>5</v>
      </c>
      <c r="B49" s="398" t="s">
        <v>184</v>
      </c>
      <c r="C49" s="43"/>
      <c r="D49" s="43"/>
      <c r="E49" s="277"/>
      <c r="F49" s="53"/>
      <c r="G49" s="53"/>
      <c r="H49" s="53"/>
      <c r="I49" s="53"/>
      <c r="J49" s="282"/>
      <c r="K49" s="282"/>
      <c r="L49" s="282"/>
      <c r="M49" s="277"/>
      <c r="N49" s="248"/>
      <c r="O49" s="248"/>
      <c r="P49" s="282"/>
      <c r="Q49" s="277"/>
      <c r="R49" s="249"/>
      <c r="S49" s="249"/>
      <c r="T49" s="283"/>
      <c r="U49" s="249"/>
    </row>
    <row r="50" spans="1:21" s="103" customFormat="1" ht="14.4" x14ac:dyDescent="0.3">
      <c r="A50" s="128">
        <v>6</v>
      </c>
      <c r="B50" s="398" t="s">
        <v>176</v>
      </c>
      <c r="C50" s="43"/>
      <c r="D50" s="43"/>
      <c r="E50" s="284"/>
      <c r="F50" s="53"/>
      <c r="G50" s="53"/>
      <c r="H50" s="53"/>
      <c r="I50" s="53"/>
      <c r="J50" s="53"/>
      <c r="K50" s="53"/>
      <c r="L50" s="53"/>
      <c r="M50" s="284"/>
      <c r="N50" s="249"/>
      <c r="O50" s="249"/>
      <c r="P50" s="53"/>
      <c r="Q50" s="277"/>
      <c r="R50" s="249"/>
      <c r="S50" s="249"/>
      <c r="T50" s="281"/>
      <c r="U50" s="249"/>
    </row>
    <row r="51" spans="1:21" s="103" customFormat="1" ht="14.4" x14ac:dyDescent="0.3">
      <c r="A51" s="130"/>
      <c r="B51" s="345"/>
      <c r="C51" s="358" t="s">
        <v>324</v>
      </c>
      <c r="D51" s="358" t="s">
        <v>129</v>
      </c>
      <c r="E51" s="286"/>
      <c r="F51" s="287">
        <v>8.4</v>
      </c>
      <c r="G51" s="287">
        <v>6.8</v>
      </c>
      <c r="H51" s="287">
        <v>5.9</v>
      </c>
      <c r="I51" s="287">
        <v>4</v>
      </c>
      <c r="J51" s="288">
        <f>SUM((F51*0.25)+(G51*0.25)+(H51*0.3)+(I51*0.2))</f>
        <v>6.37</v>
      </c>
      <c r="K51" s="287"/>
      <c r="L51" s="288">
        <f>J51-K51</f>
        <v>6.37</v>
      </c>
      <c r="M51" s="312"/>
      <c r="N51" s="354">
        <v>6.48</v>
      </c>
      <c r="O51" s="285"/>
      <c r="P51" s="315">
        <f>N51-O51</f>
        <v>6.48</v>
      </c>
      <c r="Q51" s="277"/>
      <c r="R51" s="315">
        <f>J51</f>
        <v>6.37</v>
      </c>
      <c r="S51" s="315">
        <f>P51</f>
        <v>6.48</v>
      </c>
      <c r="T51" s="322">
        <f>(R51+S51)/2</f>
        <v>6.4250000000000007</v>
      </c>
      <c r="U51" s="323">
        <v>6</v>
      </c>
    </row>
    <row r="52" spans="1:21" s="103" customFormat="1" ht="14.4" x14ac:dyDescent="0.3">
      <c r="A52" s="128">
        <v>1</v>
      </c>
      <c r="B52" s="398" t="s">
        <v>122</v>
      </c>
      <c r="C52" s="43"/>
      <c r="D52" s="43"/>
      <c r="E52" s="277"/>
      <c r="F52" s="53"/>
      <c r="G52" s="53"/>
      <c r="H52" s="53"/>
      <c r="I52" s="53"/>
      <c r="J52" s="280"/>
      <c r="K52" s="280"/>
      <c r="L52" s="280"/>
      <c r="M52" s="277"/>
      <c r="N52" s="249"/>
      <c r="O52" s="249"/>
      <c r="P52" s="280"/>
      <c r="Q52" s="277"/>
      <c r="R52" s="249"/>
      <c r="S52" s="249"/>
      <c r="T52" s="281"/>
      <c r="U52" s="249"/>
    </row>
    <row r="53" spans="1:21" s="103" customFormat="1" ht="14.4" x14ac:dyDescent="0.3">
      <c r="A53" s="128">
        <v>2</v>
      </c>
      <c r="B53" s="398" t="s">
        <v>125</v>
      </c>
      <c r="C53" s="43"/>
      <c r="D53" s="43"/>
      <c r="E53" s="277"/>
      <c r="F53" s="53"/>
      <c r="G53" s="53"/>
      <c r="H53" s="53"/>
      <c r="I53" s="53"/>
      <c r="J53" s="282"/>
      <c r="K53" s="282"/>
      <c r="L53" s="282"/>
      <c r="M53" s="277"/>
      <c r="N53" s="248"/>
      <c r="O53" s="248"/>
      <c r="P53" s="282"/>
      <c r="Q53" s="277"/>
      <c r="R53" s="249"/>
      <c r="S53" s="249"/>
      <c r="T53" s="283"/>
      <c r="U53" s="249"/>
    </row>
    <row r="54" spans="1:21" s="103" customFormat="1" ht="14.4" x14ac:dyDescent="0.3">
      <c r="A54" s="128">
        <v>3</v>
      </c>
      <c r="B54" s="398" t="s">
        <v>174</v>
      </c>
      <c r="C54" s="43"/>
      <c r="D54" s="43"/>
      <c r="E54" s="277"/>
      <c r="F54" s="53"/>
      <c r="G54" s="53"/>
      <c r="H54" s="53"/>
      <c r="I54" s="53"/>
      <c r="J54" s="280"/>
      <c r="K54" s="280"/>
      <c r="L54" s="280"/>
      <c r="M54" s="277"/>
      <c r="N54" s="249"/>
      <c r="O54" s="249"/>
      <c r="P54" s="280"/>
      <c r="Q54" s="277"/>
      <c r="R54" s="249"/>
      <c r="S54" s="249"/>
      <c r="T54" s="281"/>
      <c r="U54" s="249"/>
    </row>
    <row r="55" spans="1:21" s="103" customFormat="1" ht="14.4" x14ac:dyDescent="0.3">
      <c r="A55" s="128">
        <v>4</v>
      </c>
      <c r="B55" s="271" t="s">
        <v>295</v>
      </c>
      <c r="C55" s="43"/>
      <c r="D55" s="43"/>
      <c r="E55" s="277"/>
      <c r="F55" s="53"/>
      <c r="G55" s="53"/>
      <c r="H55" s="53"/>
      <c r="I55" s="53"/>
      <c r="J55" s="280"/>
      <c r="K55" s="280"/>
      <c r="L55" s="280"/>
      <c r="M55" s="277"/>
      <c r="N55" s="249"/>
      <c r="O55" s="249"/>
      <c r="P55" s="280"/>
      <c r="Q55" s="277"/>
      <c r="R55" s="249"/>
      <c r="S55" s="249"/>
      <c r="T55" s="281"/>
      <c r="U55" s="249"/>
    </row>
    <row r="56" spans="1:21" s="103" customFormat="1" ht="14.4" x14ac:dyDescent="0.3">
      <c r="A56" s="128">
        <v>5</v>
      </c>
      <c r="B56" s="271" t="s">
        <v>175</v>
      </c>
      <c r="C56" s="43"/>
      <c r="D56" s="43"/>
      <c r="E56" s="277"/>
      <c r="F56" s="53"/>
      <c r="G56" s="53"/>
      <c r="H56" s="53"/>
      <c r="I56" s="53"/>
      <c r="J56" s="282"/>
      <c r="K56" s="282"/>
      <c r="L56" s="282"/>
      <c r="M56" s="277"/>
      <c r="N56" s="248"/>
      <c r="O56" s="248"/>
      <c r="P56" s="282"/>
      <c r="Q56" s="277"/>
      <c r="R56" s="249"/>
      <c r="S56" s="249"/>
      <c r="T56" s="283"/>
      <c r="U56" s="249"/>
    </row>
    <row r="57" spans="1:21" s="103" customFormat="1" ht="14.4" x14ac:dyDescent="0.3">
      <c r="A57" s="128">
        <v>6</v>
      </c>
      <c r="B57" s="271" t="s">
        <v>161</v>
      </c>
      <c r="C57" s="43"/>
      <c r="D57" s="43"/>
      <c r="E57" s="284"/>
      <c r="F57" s="53"/>
      <c r="G57" s="53"/>
      <c r="H57" s="53"/>
      <c r="I57" s="53"/>
      <c r="J57" s="53"/>
      <c r="K57" s="53"/>
      <c r="L57" s="53"/>
      <c r="M57" s="284"/>
      <c r="N57" s="249"/>
      <c r="O57" s="249"/>
      <c r="P57" s="53"/>
      <c r="Q57" s="277"/>
      <c r="R57" s="249"/>
      <c r="S57" s="249"/>
      <c r="T57" s="281"/>
      <c r="U57" s="249"/>
    </row>
    <row r="58" spans="1:21" s="103" customFormat="1" ht="14.4" x14ac:dyDescent="0.3">
      <c r="A58" s="130"/>
      <c r="B58" s="345"/>
      <c r="C58" s="358" t="s">
        <v>200</v>
      </c>
      <c r="D58" s="358" t="s">
        <v>201</v>
      </c>
      <c r="E58" s="286"/>
      <c r="F58" s="287">
        <v>8</v>
      </c>
      <c r="G58" s="287">
        <v>6.5</v>
      </c>
      <c r="H58" s="287">
        <v>5</v>
      </c>
      <c r="I58" s="287">
        <v>3</v>
      </c>
      <c r="J58" s="288">
        <f>SUM((F58*0.25)+(G58*0.25)+(H58*0.3)+(I58*0.2))</f>
        <v>5.7249999999999996</v>
      </c>
      <c r="K58" s="287"/>
      <c r="L58" s="288">
        <f>J58-K58</f>
        <v>5.7249999999999996</v>
      </c>
      <c r="M58" s="312"/>
      <c r="N58" s="354">
        <v>6.56</v>
      </c>
      <c r="O58" s="285"/>
      <c r="P58" s="315">
        <f>N58-O58</f>
        <v>6.56</v>
      </c>
      <c r="Q58" s="277"/>
      <c r="R58" s="315">
        <f>J58</f>
        <v>5.7249999999999996</v>
      </c>
      <c r="S58" s="315">
        <f>P58</f>
        <v>6.56</v>
      </c>
      <c r="T58" s="322">
        <f>(R58+S58)/2</f>
        <v>6.1425000000000001</v>
      </c>
      <c r="U58" s="323">
        <v>7</v>
      </c>
    </row>
  </sheetData>
  <mergeCells count="2">
    <mergeCell ref="A3:B3"/>
    <mergeCell ref="A5:B5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B25"/>
  <sheetViews>
    <sheetView tabSelected="1" workbookViewId="0">
      <selection activeCell="DN12" sqref="DN12"/>
    </sheetView>
  </sheetViews>
  <sheetFormatPr defaultColWidth="9.109375" defaultRowHeight="14.4" x14ac:dyDescent="0.3"/>
  <cols>
    <col min="1" max="1" width="5.44140625" style="58" customWidth="1"/>
    <col min="2" max="2" width="18.33203125" style="58" customWidth="1"/>
    <col min="3" max="3" width="33.109375" style="58" customWidth="1"/>
    <col min="4" max="4" width="18" style="58" customWidth="1"/>
    <col min="5" max="5" width="20.77734375" style="58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12" max="12" width="8.88671875"/>
    <col min="16" max="22" width="8.88671875"/>
    <col min="23" max="23" width="3.33203125" style="58" customWidth="1"/>
    <col min="24" max="33" width="7.6640625" style="58" customWidth="1"/>
    <col min="34" max="34" width="3.33203125" style="58" customWidth="1"/>
    <col min="35" max="44" width="7.6640625" style="58" customWidth="1"/>
    <col min="45" max="45" width="3.33203125" style="58" customWidth="1"/>
    <col min="46" max="55" width="7.6640625" style="58" customWidth="1"/>
    <col min="56" max="56" width="3.6640625" style="58" customWidth="1"/>
    <col min="57" max="57" width="7.5546875" customWidth="1"/>
    <col min="58" max="58" width="10.6640625" customWidth="1"/>
    <col min="59" max="59" width="10.33203125" customWidth="1"/>
    <col min="60" max="60" width="9.33203125" customWidth="1"/>
    <col min="61" max="61" width="11" customWidth="1"/>
    <col min="62" max="62" width="9" customWidth="1"/>
    <col min="63" max="63" width="8.88671875"/>
    <col min="67" max="73" width="8.88671875"/>
    <col min="74" max="74" width="3.33203125" style="58" customWidth="1"/>
    <col min="75" max="78" width="7.33203125" style="58" customWidth="1"/>
    <col min="79" max="79" width="9.44140625" style="58" customWidth="1"/>
    <col min="80" max="80" width="3.33203125" style="58" customWidth="1"/>
    <col min="81" max="88" width="7.6640625" style="58" customWidth="1"/>
    <col min="89" max="89" width="3.33203125" style="58" customWidth="1"/>
    <col min="90" max="93" width="7.33203125" style="58" customWidth="1"/>
    <col min="94" max="94" width="9.44140625" style="58" customWidth="1"/>
    <col min="95" max="95" width="3.33203125" style="58" customWidth="1"/>
    <col min="96" max="96" width="7.5546875" customWidth="1"/>
    <col min="97" max="97" width="10.6640625" customWidth="1"/>
    <col min="98" max="98" width="10.33203125" customWidth="1"/>
    <col min="99" max="99" width="9.33203125" customWidth="1"/>
    <col min="100" max="100" width="11" customWidth="1"/>
    <col min="101" max="101" width="9" customWidth="1"/>
    <col min="113" max="113" width="2.6640625" style="58" customWidth="1"/>
    <col min="114" max="117" width="7.33203125" style="58" customWidth="1"/>
    <col min="118" max="118" width="9.44140625" style="58" customWidth="1"/>
    <col min="119" max="119" width="3.44140625" style="58" customWidth="1"/>
    <col min="120" max="127" width="7.6640625" style="58" customWidth="1"/>
    <col min="128" max="128" width="2.6640625" style="58" customWidth="1"/>
    <col min="129" max="132" width="7.33203125" style="58" customWidth="1"/>
    <col min="133" max="133" width="9.44140625" style="58" customWidth="1"/>
    <col min="134" max="134" width="3.44140625" style="58" customWidth="1"/>
    <col min="135" max="138" width="7.6640625" style="98" customWidth="1"/>
    <col min="139" max="139" width="11.44140625" style="58" customWidth="1"/>
    <col min="140" max="140" width="3" style="58" customWidth="1"/>
    <col min="141" max="144" width="7.6640625" style="98" customWidth="1"/>
    <col min="145" max="145" width="12.6640625" style="98" customWidth="1"/>
    <col min="146" max="146" width="9.6640625" style="98" customWidth="1"/>
    <col min="147" max="147" width="3.109375" style="98" customWidth="1"/>
    <col min="148" max="152" width="7.6640625" style="98" customWidth="1"/>
    <col min="153" max="153" width="2.6640625" style="58" customWidth="1"/>
    <col min="154" max="157" width="9.109375" style="58"/>
    <col min="158" max="158" width="13.33203125" style="58" customWidth="1"/>
    <col min="159" max="16384" width="9.109375" style="58"/>
  </cols>
  <sheetData>
    <row r="1" spans="1:158" ht="15.6" x14ac:dyDescent="0.3">
      <c r="A1" s="97" t="str">
        <f>'Comp Detail'!A1</f>
        <v>Vaulting NSW State Championships 2024</v>
      </c>
      <c r="B1" s="3"/>
      <c r="D1" s="59" t="s">
        <v>62</v>
      </c>
      <c r="E1" s="328" t="s">
        <v>318</v>
      </c>
      <c r="F1" s="1"/>
      <c r="G1" s="1"/>
      <c r="H1" s="1"/>
      <c r="I1" s="1"/>
      <c r="J1" s="1"/>
      <c r="K1" s="1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BE1" s="1"/>
      <c r="BF1" s="1"/>
      <c r="BG1" s="1"/>
      <c r="BH1" s="1"/>
      <c r="BI1" s="1"/>
      <c r="BJ1" s="1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CQ1" s="60"/>
      <c r="CR1" s="1"/>
      <c r="CS1" s="1"/>
      <c r="CT1" s="1"/>
      <c r="CU1" s="1"/>
      <c r="CV1" s="1"/>
      <c r="CW1" s="1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EI1" s="60">
        <f ca="1">NOW()</f>
        <v>45455.966401967591</v>
      </c>
      <c r="EO1" s="60">
        <f ca="1">NOW()</f>
        <v>45455.966401967591</v>
      </c>
      <c r="EP1" s="60"/>
      <c r="FB1" s="60">
        <f ca="1">NOW()</f>
        <v>45455.966401967591</v>
      </c>
    </row>
    <row r="2" spans="1:158" ht="15.6" x14ac:dyDescent="0.3">
      <c r="A2" s="28"/>
      <c r="B2" s="3"/>
      <c r="D2" s="59"/>
      <c r="E2" s="59" t="s">
        <v>373</v>
      </c>
      <c r="F2" s="1"/>
      <c r="G2" s="1"/>
      <c r="H2" s="1"/>
      <c r="I2" s="1"/>
      <c r="J2" s="1"/>
      <c r="K2" s="1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BE2" s="1"/>
      <c r="BF2" s="1"/>
      <c r="BG2" s="1"/>
      <c r="BH2" s="1"/>
      <c r="BI2" s="1"/>
      <c r="BJ2" s="1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CQ2" s="62"/>
      <c r="CR2" s="1"/>
      <c r="CS2" s="1"/>
      <c r="CT2" s="1"/>
      <c r="CU2" s="1"/>
      <c r="CV2" s="1"/>
      <c r="CW2" s="1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EI2" s="62">
        <f ca="1">NOW()</f>
        <v>45455.966401967591</v>
      </c>
      <c r="EO2" s="62">
        <f ca="1">NOW()</f>
        <v>45455.966401967591</v>
      </c>
      <c r="EP2" s="62"/>
      <c r="FB2" s="62">
        <f ca="1">NOW()</f>
        <v>45455.966401967591</v>
      </c>
    </row>
    <row r="3" spans="1:158" ht="15.6" x14ac:dyDescent="0.3">
      <c r="A3" s="595" t="str">
        <f>'Comp Detail'!A3</f>
        <v>7th to 9th June 2024</v>
      </c>
      <c r="B3" s="596"/>
      <c r="D3" s="59"/>
      <c r="E3" s="328" t="s">
        <v>205</v>
      </c>
      <c r="X3" s="63"/>
      <c r="Y3" s="63"/>
      <c r="Z3" s="63"/>
      <c r="AA3" s="63"/>
      <c r="AB3" s="63"/>
      <c r="AC3" s="63"/>
      <c r="AD3" s="63"/>
      <c r="AE3" s="63"/>
      <c r="AF3" s="63"/>
      <c r="AG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W3" s="64"/>
      <c r="BX3" s="64"/>
      <c r="BY3" s="64"/>
      <c r="BZ3" s="64"/>
      <c r="CA3" s="64"/>
      <c r="CC3" s="64"/>
      <c r="CD3" s="64"/>
      <c r="CE3" s="64"/>
      <c r="CF3" s="64"/>
      <c r="CG3" s="64"/>
      <c r="CH3" s="64"/>
      <c r="CI3" s="64"/>
      <c r="CJ3" s="64"/>
      <c r="CL3" s="64"/>
      <c r="CM3" s="64"/>
      <c r="CN3" s="64"/>
      <c r="CO3" s="64"/>
      <c r="CP3" s="64"/>
      <c r="DJ3" s="64"/>
      <c r="DK3" s="64"/>
      <c r="DL3" s="64"/>
      <c r="DM3" s="64"/>
      <c r="DN3" s="64"/>
      <c r="DP3" s="64"/>
      <c r="DQ3" s="64"/>
      <c r="DR3" s="64"/>
      <c r="DS3" s="64"/>
      <c r="DT3" s="64"/>
      <c r="DU3" s="64"/>
      <c r="DV3" s="64"/>
      <c r="DW3" s="64"/>
      <c r="DY3" s="64"/>
      <c r="DZ3" s="64"/>
      <c r="EA3" s="64"/>
      <c r="EB3" s="64"/>
      <c r="EC3" s="64"/>
    </row>
    <row r="4" spans="1:158" ht="15.6" x14ac:dyDescent="0.3">
      <c r="A4" s="174"/>
      <c r="B4" s="175"/>
      <c r="D4" s="59"/>
      <c r="E4" s="328" t="s">
        <v>317</v>
      </c>
      <c r="X4" s="63"/>
      <c r="Y4" s="63"/>
      <c r="Z4" s="63"/>
      <c r="AA4" s="63"/>
      <c r="AB4" s="63"/>
      <c r="AC4" s="63"/>
      <c r="AD4" s="63"/>
      <c r="AE4" s="63"/>
      <c r="AF4" s="63"/>
      <c r="AG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W4" s="64"/>
      <c r="BX4" s="64"/>
      <c r="BY4" s="64"/>
      <c r="BZ4" s="64"/>
      <c r="CA4" s="64"/>
      <c r="CC4" s="64"/>
      <c r="CD4" s="64"/>
      <c r="CE4" s="64"/>
      <c r="CF4" s="64"/>
      <c r="CG4" s="64"/>
      <c r="CH4" s="64"/>
      <c r="CI4" s="64"/>
      <c r="CJ4" s="64"/>
      <c r="CL4" s="64"/>
      <c r="CM4" s="64"/>
      <c r="CN4" s="64"/>
      <c r="CO4" s="64"/>
      <c r="CP4" s="64"/>
      <c r="DJ4" s="64"/>
      <c r="DK4" s="64"/>
      <c r="DL4" s="64"/>
      <c r="DM4" s="64"/>
      <c r="DN4" s="64"/>
      <c r="DP4" s="64"/>
      <c r="DQ4" s="64"/>
      <c r="DR4" s="64"/>
      <c r="DS4" s="64"/>
      <c r="DT4" s="64"/>
      <c r="DU4" s="64"/>
      <c r="DV4" s="64"/>
      <c r="DW4" s="64"/>
      <c r="DY4" s="64"/>
      <c r="DZ4" s="64"/>
      <c r="EA4" s="64"/>
      <c r="EB4" s="64"/>
      <c r="EC4" s="64"/>
    </row>
    <row r="5" spans="1:158" ht="15.6" x14ac:dyDescent="0.3">
      <c r="A5" s="65"/>
      <c r="B5" s="66"/>
      <c r="D5" s="59"/>
      <c r="E5" s="59"/>
      <c r="F5" s="176" t="s">
        <v>77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X5" s="67" t="s">
        <v>22</v>
      </c>
      <c r="Y5" s="67"/>
      <c r="Z5" s="67"/>
      <c r="AA5" s="67"/>
      <c r="AB5" s="67"/>
      <c r="AC5" s="67"/>
      <c r="AD5" s="67"/>
      <c r="AE5" s="67"/>
      <c r="AF5" s="67"/>
      <c r="AG5" s="67"/>
      <c r="AI5" s="67" t="s">
        <v>22</v>
      </c>
      <c r="AJ5" s="67"/>
      <c r="AK5" s="67"/>
      <c r="AL5" s="67"/>
      <c r="AM5" s="67"/>
      <c r="AN5" s="67"/>
      <c r="AO5" s="67"/>
      <c r="AP5" s="67"/>
      <c r="AQ5" s="67"/>
      <c r="AR5" s="67"/>
      <c r="AT5" s="67" t="s">
        <v>22</v>
      </c>
      <c r="AU5" s="67"/>
      <c r="AV5" s="67"/>
      <c r="AW5" s="67"/>
      <c r="AX5" s="67"/>
      <c r="AY5" s="67"/>
      <c r="AZ5" s="67"/>
      <c r="BA5" s="67"/>
      <c r="BB5" s="67"/>
      <c r="BC5" s="67"/>
      <c r="BD5" s="63"/>
      <c r="BE5" s="183" t="s">
        <v>92</v>
      </c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W5" s="183" t="s">
        <v>70</v>
      </c>
      <c r="BX5" s="183"/>
      <c r="BY5" s="183"/>
      <c r="BZ5" s="183"/>
      <c r="CA5" s="183"/>
      <c r="CC5" s="183" t="s">
        <v>70</v>
      </c>
      <c r="CD5" s="183"/>
      <c r="CE5" s="183"/>
      <c r="CF5" s="183"/>
      <c r="CG5" s="183"/>
      <c r="CH5" s="183"/>
      <c r="CI5" s="183"/>
      <c r="CJ5" s="183"/>
      <c r="CL5" s="183" t="s">
        <v>70</v>
      </c>
      <c r="CM5" s="183"/>
      <c r="CN5" s="183"/>
      <c r="CO5" s="183"/>
      <c r="CP5" s="183"/>
      <c r="CR5" s="183" t="s">
        <v>93</v>
      </c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J5" s="183" t="s">
        <v>71</v>
      </c>
      <c r="DK5" s="183"/>
      <c r="DL5" s="183"/>
      <c r="DM5" s="183"/>
      <c r="DN5" s="183"/>
      <c r="DP5" s="183" t="s">
        <v>71</v>
      </c>
      <c r="DQ5" s="183"/>
      <c r="DR5" s="183"/>
      <c r="DS5" s="183"/>
      <c r="DT5" s="183"/>
      <c r="DU5" s="183"/>
      <c r="DV5" s="183"/>
      <c r="DW5" s="183"/>
      <c r="DY5" s="183" t="s">
        <v>71</v>
      </c>
      <c r="DZ5" s="183"/>
      <c r="EA5" s="183"/>
      <c r="EB5" s="183"/>
      <c r="EC5" s="183"/>
    </row>
    <row r="6" spans="1:158" ht="15.6" x14ac:dyDescent="0.3">
      <c r="A6" s="61"/>
      <c r="D6" s="59"/>
    </row>
    <row r="7" spans="1:158" ht="15.6" x14ac:dyDescent="0.3">
      <c r="A7" s="57" t="s">
        <v>63</v>
      </c>
      <c r="B7" s="68"/>
      <c r="F7" s="165" t="s">
        <v>47</v>
      </c>
      <c r="G7" s="103" t="str">
        <f>E1</f>
        <v>Nina Fritzell</v>
      </c>
      <c r="H7" s="103"/>
      <c r="I7" s="103"/>
      <c r="J7" s="103"/>
      <c r="K7" s="103"/>
      <c r="P7" s="165"/>
      <c r="Q7" s="165"/>
      <c r="R7" s="165"/>
      <c r="S7" s="103"/>
      <c r="T7" s="103"/>
      <c r="U7" s="103"/>
      <c r="V7" s="103"/>
      <c r="X7" s="68" t="s">
        <v>46</v>
      </c>
      <c r="Y7" s="58" t="str">
        <f>E2</f>
        <v>Juan Cardaci</v>
      </c>
      <c r="AI7" s="68" t="s">
        <v>48</v>
      </c>
      <c r="AJ7" s="58" t="str">
        <f>E3</f>
        <v>Robyn Bruderer</v>
      </c>
      <c r="AT7" s="68" t="s">
        <v>101</v>
      </c>
      <c r="AU7" s="58" t="str">
        <f>E4</f>
        <v>Janet Leadbeater</v>
      </c>
      <c r="BD7" s="75"/>
      <c r="BE7" s="165" t="s">
        <v>47</v>
      </c>
      <c r="BF7" s="103" t="str">
        <f>E4</f>
        <v>Janet Leadbeater</v>
      </c>
      <c r="BG7" s="103"/>
      <c r="BH7" s="103"/>
      <c r="BI7" s="103"/>
      <c r="BJ7" s="103"/>
      <c r="BO7" s="165"/>
      <c r="BP7" s="165"/>
      <c r="BQ7" s="165"/>
      <c r="BR7" s="103"/>
      <c r="BS7" s="103"/>
      <c r="BT7" s="103"/>
      <c r="BU7" s="103"/>
      <c r="BW7" s="68" t="s">
        <v>46</v>
      </c>
      <c r="BX7" s="58" t="str">
        <f>E1</f>
        <v>Nina Fritzell</v>
      </c>
      <c r="BY7" s="68"/>
      <c r="BZ7" s="68"/>
      <c r="CC7" s="68" t="s">
        <v>48</v>
      </c>
      <c r="CD7" s="68"/>
      <c r="CE7" s="58" t="str">
        <f>E2</f>
        <v>Juan Cardaci</v>
      </c>
      <c r="CI7" s="68"/>
      <c r="CJ7" s="68"/>
      <c r="CL7" s="68" t="s">
        <v>101</v>
      </c>
      <c r="CM7" s="58" t="str">
        <f>E3</f>
        <v>Robyn Bruderer</v>
      </c>
      <c r="CN7" s="68"/>
      <c r="CO7" s="68"/>
      <c r="CR7" s="165" t="s">
        <v>47</v>
      </c>
      <c r="CS7" s="103" t="str">
        <f>E2</f>
        <v>Juan Cardaci</v>
      </c>
      <c r="CT7" s="103"/>
      <c r="CU7" s="103"/>
      <c r="CV7" s="103"/>
      <c r="CW7" s="103"/>
      <c r="DB7" s="165"/>
      <c r="DC7" s="165"/>
      <c r="DD7" s="165"/>
      <c r="DE7" s="103"/>
      <c r="DF7" s="103"/>
      <c r="DG7" s="103"/>
      <c r="DH7" s="103"/>
      <c r="DJ7" s="68" t="s">
        <v>46</v>
      </c>
      <c r="DK7" s="58" t="str">
        <f>E3</f>
        <v>Robyn Bruderer</v>
      </c>
      <c r="DL7" s="68"/>
      <c r="DM7" s="68"/>
      <c r="DP7" s="68" t="s">
        <v>48</v>
      </c>
      <c r="DQ7" s="68"/>
      <c r="DR7" s="58" t="str">
        <f>E1</f>
        <v>Nina Fritzell</v>
      </c>
      <c r="DV7" s="68"/>
      <c r="DW7" s="68"/>
      <c r="DY7" s="68" t="s">
        <v>101</v>
      </c>
      <c r="DZ7" s="58" t="str">
        <f>E4</f>
        <v>Janet Leadbeater</v>
      </c>
      <c r="EA7" s="68"/>
      <c r="EB7" s="68"/>
    </row>
    <row r="8" spans="1:158" ht="15.6" x14ac:dyDescent="0.3">
      <c r="A8" s="61" t="s">
        <v>53</v>
      </c>
      <c r="B8" s="69">
        <v>2</v>
      </c>
      <c r="F8" s="165" t="s">
        <v>26</v>
      </c>
      <c r="G8" s="103"/>
      <c r="H8" s="103"/>
      <c r="I8" s="103"/>
      <c r="J8" s="103"/>
      <c r="K8" s="103"/>
      <c r="P8" s="103"/>
      <c r="Q8" s="103"/>
      <c r="R8" s="103"/>
      <c r="S8" s="103"/>
      <c r="T8" s="103"/>
      <c r="U8" s="103"/>
      <c r="V8" s="103"/>
      <c r="BD8" s="75"/>
      <c r="BE8" s="165" t="s">
        <v>26</v>
      </c>
      <c r="BF8" s="103"/>
      <c r="BG8" s="103"/>
      <c r="BH8" s="103"/>
      <c r="BI8" s="103"/>
      <c r="BJ8" s="103"/>
      <c r="BO8" s="103"/>
      <c r="BP8" s="103"/>
      <c r="BQ8" s="103"/>
      <c r="BR8" s="103"/>
      <c r="BS8" s="103"/>
      <c r="BT8" s="103"/>
      <c r="BU8" s="103"/>
      <c r="CR8" s="165" t="s">
        <v>26</v>
      </c>
      <c r="CS8" s="103"/>
      <c r="CT8" s="103"/>
      <c r="CU8" s="103"/>
      <c r="CV8" s="103"/>
      <c r="CW8" s="103"/>
      <c r="DB8" s="103"/>
      <c r="DC8" s="103"/>
      <c r="DD8" s="103"/>
      <c r="DE8" s="103"/>
      <c r="DF8" s="103"/>
      <c r="DG8" s="103"/>
      <c r="DH8" s="103"/>
      <c r="EE8" s="601" t="s">
        <v>22</v>
      </c>
      <c r="EF8" s="601"/>
      <c r="EG8" s="601"/>
      <c r="EH8" s="99"/>
      <c r="EI8" s="68"/>
      <c r="EJ8" s="68"/>
      <c r="EK8" s="601" t="s">
        <v>72</v>
      </c>
      <c r="EL8" s="601"/>
      <c r="EM8" s="601"/>
      <c r="EN8" s="99"/>
      <c r="EO8" s="99"/>
      <c r="EP8" s="99"/>
      <c r="EQ8" s="99"/>
      <c r="ER8" s="601" t="s">
        <v>73</v>
      </c>
      <c r="ES8" s="601"/>
      <c r="ET8" s="601"/>
      <c r="EU8" s="99"/>
      <c r="EV8" s="99"/>
      <c r="EW8" s="71"/>
      <c r="EX8" s="68" t="s">
        <v>12</v>
      </c>
    </row>
    <row r="9" spans="1:158" x14ac:dyDescent="0.3">
      <c r="F9" s="165" t="s">
        <v>1</v>
      </c>
      <c r="G9" s="103"/>
      <c r="H9" s="103"/>
      <c r="I9" s="103"/>
      <c r="J9" s="103"/>
      <c r="K9" s="103"/>
      <c r="L9" s="177" t="s">
        <v>1</v>
      </c>
      <c r="M9" s="178"/>
      <c r="N9" s="599" t="s">
        <v>209</v>
      </c>
      <c r="O9" s="600" t="s">
        <v>210</v>
      </c>
      <c r="P9" s="370"/>
      <c r="Q9" s="178"/>
      <c r="R9" s="178" t="s">
        <v>2</v>
      </c>
      <c r="T9" s="178"/>
      <c r="U9" s="178" t="s">
        <v>3</v>
      </c>
      <c r="V9" s="178" t="s">
        <v>84</v>
      </c>
      <c r="AH9" s="70"/>
      <c r="AS9" s="70"/>
      <c r="BD9" s="75"/>
      <c r="BE9" s="165" t="s">
        <v>1</v>
      </c>
      <c r="BF9" s="103"/>
      <c r="BG9" s="103"/>
      <c r="BH9" s="103"/>
      <c r="BI9" s="103"/>
      <c r="BJ9" s="103"/>
      <c r="BK9" s="177" t="s">
        <v>1</v>
      </c>
      <c r="BL9" s="178"/>
      <c r="BM9" s="599" t="s">
        <v>209</v>
      </c>
      <c r="BN9" s="600" t="s">
        <v>210</v>
      </c>
      <c r="BO9" s="178"/>
      <c r="BP9" s="178"/>
      <c r="BQ9" s="178" t="s">
        <v>2</v>
      </c>
      <c r="BS9" s="178"/>
      <c r="BT9" s="178" t="s">
        <v>3</v>
      </c>
      <c r="BU9" s="178" t="s">
        <v>84</v>
      </c>
      <c r="BV9" s="70"/>
      <c r="BW9" s="68"/>
      <c r="BX9" s="58" t="s">
        <v>10</v>
      </c>
      <c r="BY9" s="70" t="s">
        <v>36</v>
      </c>
      <c r="BZ9" s="68"/>
      <c r="CA9" s="58" t="s">
        <v>13</v>
      </c>
      <c r="CJ9" s="58" t="s">
        <v>45</v>
      </c>
      <c r="CK9" s="70"/>
      <c r="CL9" s="68"/>
      <c r="CM9" s="58" t="s">
        <v>10</v>
      </c>
      <c r="CN9" s="70" t="s">
        <v>36</v>
      </c>
      <c r="CO9" s="68"/>
      <c r="CP9" s="58" t="s">
        <v>13</v>
      </c>
      <c r="CR9" s="165" t="s">
        <v>1</v>
      </c>
      <c r="CS9" s="103"/>
      <c r="CT9" s="103"/>
      <c r="CU9" s="103"/>
      <c r="CV9" s="103"/>
      <c r="CW9" s="103"/>
      <c r="CX9" s="177" t="s">
        <v>1</v>
      </c>
      <c r="CY9" s="178"/>
      <c r="CZ9" s="599" t="s">
        <v>209</v>
      </c>
      <c r="DA9" s="600" t="s">
        <v>210</v>
      </c>
      <c r="DB9" s="178"/>
      <c r="DC9" s="178"/>
      <c r="DD9" s="178" t="s">
        <v>2</v>
      </c>
      <c r="DF9" s="178"/>
      <c r="DG9" s="178" t="s">
        <v>3</v>
      </c>
      <c r="DH9" s="178" t="s">
        <v>84</v>
      </c>
      <c r="DJ9" s="68"/>
      <c r="DK9" s="58" t="s">
        <v>10</v>
      </c>
      <c r="DL9" s="70" t="s">
        <v>36</v>
      </c>
      <c r="DM9" s="68"/>
      <c r="DN9" s="58" t="s">
        <v>13</v>
      </c>
      <c r="DO9" s="71"/>
      <c r="DW9" s="58" t="s">
        <v>45</v>
      </c>
      <c r="DY9" s="68"/>
      <c r="DZ9" s="58" t="s">
        <v>10</v>
      </c>
      <c r="EA9" s="70" t="s">
        <v>36</v>
      </c>
      <c r="EB9" s="68"/>
      <c r="EC9" s="58" t="s">
        <v>13</v>
      </c>
      <c r="ED9" s="71"/>
      <c r="EI9" s="324"/>
      <c r="EJ9" s="149"/>
      <c r="EO9" s="327"/>
      <c r="EP9" s="148"/>
      <c r="EQ9" s="146"/>
      <c r="EV9" s="153"/>
      <c r="EW9" s="71"/>
      <c r="FA9" s="72" t="s">
        <v>52</v>
      </c>
      <c r="FB9" s="73"/>
    </row>
    <row r="10" spans="1:158" s="70" customFormat="1" x14ac:dyDescent="0.3">
      <c r="A10" s="316" t="s">
        <v>24</v>
      </c>
      <c r="B10" s="316" t="s">
        <v>25</v>
      </c>
      <c r="C10" s="316" t="s">
        <v>26</v>
      </c>
      <c r="D10" s="316" t="s">
        <v>27</v>
      </c>
      <c r="E10" s="316" t="s">
        <v>28</v>
      </c>
      <c r="F10" s="167" t="s">
        <v>85</v>
      </c>
      <c r="G10" s="167" t="s">
        <v>86</v>
      </c>
      <c r="H10" s="167" t="s">
        <v>87</v>
      </c>
      <c r="I10" s="167" t="s">
        <v>88</v>
      </c>
      <c r="J10" s="167" t="s">
        <v>89</v>
      </c>
      <c r="K10" s="167" t="s">
        <v>90</v>
      </c>
      <c r="L10" s="179" t="s">
        <v>34</v>
      </c>
      <c r="M10" s="161" t="s">
        <v>208</v>
      </c>
      <c r="N10" s="599"/>
      <c r="O10" s="599"/>
      <c r="P10" s="369" t="s">
        <v>2</v>
      </c>
      <c r="Q10" s="161" t="s">
        <v>91</v>
      </c>
      <c r="R10" s="179" t="s">
        <v>34</v>
      </c>
      <c r="S10" s="180" t="s">
        <v>3</v>
      </c>
      <c r="T10" s="161" t="s">
        <v>91</v>
      </c>
      <c r="U10" s="179" t="s">
        <v>34</v>
      </c>
      <c r="V10" s="179" t="s">
        <v>34</v>
      </c>
      <c r="W10" s="75"/>
      <c r="X10" s="70" t="s">
        <v>29</v>
      </c>
      <c r="Y10" s="70" t="s">
        <v>30</v>
      </c>
      <c r="Z10" s="70" t="s">
        <v>42</v>
      </c>
      <c r="AA10" s="76" t="s">
        <v>64</v>
      </c>
      <c r="AB10" s="77" t="s">
        <v>41</v>
      </c>
      <c r="AC10" s="77" t="s">
        <v>40</v>
      </c>
      <c r="AD10" s="76" t="s">
        <v>65</v>
      </c>
      <c r="AE10" s="76" t="s">
        <v>79</v>
      </c>
      <c r="AF10" s="70" t="s">
        <v>38</v>
      </c>
      <c r="AG10" s="70" t="s">
        <v>37</v>
      </c>
      <c r="AH10" s="74"/>
      <c r="AI10" s="70" t="s">
        <v>29</v>
      </c>
      <c r="AJ10" s="70" t="s">
        <v>30</v>
      </c>
      <c r="AK10" s="70" t="s">
        <v>42</v>
      </c>
      <c r="AL10" s="76" t="s">
        <v>64</v>
      </c>
      <c r="AM10" s="77" t="s">
        <v>41</v>
      </c>
      <c r="AN10" s="77" t="s">
        <v>40</v>
      </c>
      <c r="AO10" s="76" t="s">
        <v>65</v>
      </c>
      <c r="AP10" s="76" t="s">
        <v>79</v>
      </c>
      <c r="AQ10" s="70" t="s">
        <v>38</v>
      </c>
      <c r="AR10" s="70" t="s">
        <v>37</v>
      </c>
      <c r="AS10" s="74"/>
      <c r="AT10" s="70" t="s">
        <v>29</v>
      </c>
      <c r="AU10" s="70" t="s">
        <v>30</v>
      </c>
      <c r="AV10" s="70" t="s">
        <v>42</v>
      </c>
      <c r="AW10" s="76" t="s">
        <v>64</v>
      </c>
      <c r="AX10" s="77" t="s">
        <v>41</v>
      </c>
      <c r="AY10" s="77" t="s">
        <v>40</v>
      </c>
      <c r="AZ10" s="76" t="s">
        <v>65</v>
      </c>
      <c r="BA10" s="76" t="s">
        <v>79</v>
      </c>
      <c r="BB10" s="70" t="s">
        <v>38</v>
      </c>
      <c r="BC10" s="70" t="s">
        <v>37</v>
      </c>
      <c r="BD10" s="75"/>
      <c r="BE10" s="167" t="s">
        <v>85</v>
      </c>
      <c r="BF10" s="167" t="s">
        <v>86</v>
      </c>
      <c r="BG10" s="167" t="s">
        <v>87</v>
      </c>
      <c r="BH10" s="167" t="s">
        <v>88</v>
      </c>
      <c r="BI10" s="167" t="s">
        <v>89</v>
      </c>
      <c r="BJ10" s="167" t="s">
        <v>90</v>
      </c>
      <c r="BK10" s="179" t="s">
        <v>34</v>
      </c>
      <c r="BL10" s="161" t="s">
        <v>208</v>
      </c>
      <c r="BM10" s="599"/>
      <c r="BN10" s="599"/>
      <c r="BO10" s="161" t="s">
        <v>2</v>
      </c>
      <c r="BP10" s="161" t="s">
        <v>91</v>
      </c>
      <c r="BQ10" s="179" t="s">
        <v>34</v>
      </c>
      <c r="BR10" s="180" t="s">
        <v>3</v>
      </c>
      <c r="BS10" s="161" t="s">
        <v>91</v>
      </c>
      <c r="BT10" s="179" t="s">
        <v>34</v>
      </c>
      <c r="BU10" s="179" t="s">
        <v>34</v>
      </c>
      <c r="BV10" s="74"/>
      <c r="BW10" s="76" t="s">
        <v>36</v>
      </c>
      <c r="BX10" s="76" t="s">
        <v>58</v>
      </c>
      <c r="BY10" s="76" t="s">
        <v>49</v>
      </c>
      <c r="BZ10" s="76" t="s">
        <v>0</v>
      </c>
      <c r="CA10" s="78" t="s">
        <v>15</v>
      </c>
      <c r="CB10" s="75"/>
      <c r="CC10" s="73" t="s">
        <v>118</v>
      </c>
      <c r="CD10" s="73" t="s">
        <v>4</v>
      </c>
      <c r="CE10" s="73" t="s">
        <v>5</v>
      </c>
      <c r="CF10" s="73" t="s">
        <v>6</v>
      </c>
      <c r="CG10" s="73" t="s">
        <v>7</v>
      </c>
      <c r="CH10" s="73" t="s">
        <v>33</v>
      </c>
      <c r="CI10" s="70" t="s">
        <v>10</v>
      </c>
      <c r="CJ10" s="70" t="s">
        <v>15</v>
      </c>
      <c r="CK10" s="74"/>
      <c r="CL10" s="76" t="s">
        <v>36</v>
      </c>
      <c r="CM10" s="76" t="s">
        <v>58</v>
      </c>
      <c r="CN10" s="76" t="s">
        <v>49</v>
      </c>
      <c r="CO10" s="76" t="s">
        <v>0</v>
      </c>
      <c r="CP10" s="78" t="s">
        <v>15</v>
      </c>
      <c r="CQ10" s="74"/>
      <c r="CR10" s="167" t="s">
        <v>85</v>
      </c>
      <c r="CS10" s="167" t="s">
        <v>86</v>
      </c>
      <c r="CT10" s="167" t="s">
        <v>87</v>
      </c>
      <c r="CU10" s="167" t="s">
        <v>88</v>
      </c>
      <c r="CV10" s="167" t="s">
        <v>89</v>
      </c>
      <c r="CW10" s="167" t="s">
        <v>90</v>
      </c>
      <c r="CX10" s="179" t="s">
        <v>34</v>
      </c>
      <c r="CY10" s="161" t="s">
        <v>208</v>
      </c>
      <c r="CZ10" s="599"/>
      <c r="DA10" s="599"/>
      <c r="DB10" s="161" t="s">
        <v>2</v>
      </c>
      <c r="DC10" s="161" t="s">
        <v>91</v>
      </c>
      <c r="DD10" s="179" t="s">
        <v>34</v>
      </c>
      <c r="DE10" s="180" t="s">
        <v>3</v>
      </c>
      <c r="DF10" s="161" t="s">
        <v>91</v>
      </c>
      <c r="DG10" s="179" t="s">
        <v>34</v>
      </c>
      <c r="DH10" s="179" t="s">
        <v>34</v>
      </c>
      <c r="DI10" s="79"/>
      <c r="DJ10" s="76" t="s">
        <v>36</v>
      </c>
      <c r="DK10" s="76" t="s">
        <v>58</v>
      </c>
      <c r="DL10" s="76" t="s">
        <v>49</v>
      </c>
      <c r="DM10" s="76" t="s">
        <v>0</v>
      </c>
      <c r="DN10" s="78" t="s">
        <v>15</v>
      </c>
      <c r="DO10" s="74"/>
      <c r="DP10" s="73" t="s">
        <v>118</v>
      </c>
      <c r="DQ10" s="73" t="s">
        <v>4</v>
      </c>
      <c r="DR10" s="73" t="s">
        <v>5</v>
      </c>
      <c r="DS10" s="73" t="s">
        <v>6</v>
      </c>
      <c r="DT10" s="73" t="s">
        <v>7</v>
      </c>
      <c r="DU10" s="73" t="s">
        <v>33</v>
      </c>
      <c r="DV10" s="70" t="s">
        <v>91</v>
      </c>
      <c r="DW10" s="70" t="s">
        <v>15</v>
      </c>
      <c r="DX10" s="79"/>
      <c r="DY10" s="76" t="s">
        <v>36</v>
      </c>
      <c r="DZ10" s="76" t="s">
        <v>58</v>
      </c>
      <c r="EA10" s="76" t="s">
        <v>49</v>
      </c>
      <c r="EB10" s="76" t="s">
        <v>0</v>
      </c>
      <c r="EC10" s="78" t="s">
        <v>15</v>
      </c>
      <c r="ED10" s="74"/>
      <c r="EE10" s="99" t="s">
        <v>66</v>
      </c>
      <c r="EF10" s="99" t="s">
        <v>67</v>
      </c>
      <c r="EG10" s="99" t="s">
        <v>68</v>
      </c>
      <c r="EH10" s="99" t="s">
        <v>102</v>
      </c>
      <c r="EI10" s="325" t="s">
        <v>8</v>
      </c>
      <c r="EJ10" s="150"/>
      <c r="EK10" s="99" t="s">
        <v>66</v>
      </c>
      <c r="EL10" s="99" t="s">
        <v>67</v>
      </c>
      <c r="EM10" s="99" t="s">
        <v>68</v>
      </c>
      <c r="EN10" s="99" t="s">
        <v>102</v>
      </c>
      <c r="EO10" s="154" t="s">
        <v>74</v>
      </c>
      <c r="EP10" s="344" t="s">
        <v>113</v>
      </c>
      <c r="EQ10" s="101"/>
      <c r="ER10" s="99" t="s">
        <v>66</v>
      </c>
      <c r="ES10" s="99" t="s">
        <v>67</v>
      </c>
      <c r="ET10" s="99" t="s">
        <v>68</v>
      </c>
      <c r="EU10" s="99" t="s">
        <v>102</v>
      </c>
      <c r="EV10" s="154" t="s">
        <v>78</v>
      </c>
      <c r="EW10" s="75"/>
      <c r="EX10" s="72" t="s">
        <v>8</v>
      </c>
      <c r="EY10" s="72" t="s">
        <v>76</v>
      </c>
      <c r="EZ10" s="72" t="s">
        <v>75</v>
      </c>
      <c r="FA10" s="72" t="s">
        <v>32</v>
      </c>
      <c r="FB10" s="72" t="s">
        <v>35</v>
      </c>
    </row>
    <row r="11" spans="1:158" s="70" customFormat="1" x14ac:dyDescent="0.3">
      <c r="F11" s="41"/>
      <c r="G11" s="41"/>
      <c r="H11" s="41"/>
      <c r="I11" s="41"/>
      <c r="J11" s="41"/>
      <c r="K11" s="4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75"/>
      <c r="AH11" s="74"/>
      <c r="AS11" s="74"/>
      <c r="BD11" s="75"/>
      <c r="BE11" s="41"/>
      <c r="BF11" s="41"/>
      <c r="BG11" s="41"/>
      <c r="BH11" s="41"/>
      <c r="BI11" s="41"/>
      <c r="BJ11" s="4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74"/>
      <c r="BW11" s="80"/>
      <c r="BX11" s="80"/>
      <c r="BY11" s="80"/>
      <c r="BZ11" s="80"/>
      <c r="CA11" s="80"/>
      <c r="CB11" s="75"/>
      <c r="CC11" s="73"/>
      <c r="CD11" s="73"/>
      <c r="CE11" s="73"/>
      <c r="CF11" s="73"/>
      <c r="CG11" s="73"/>
      <c r="CH11" s="73"/>
      <c r="CK11" s="74"/>
      <c r="CL11" s="80"/>
      <c r="CM11" s="80"/>
      <c r="CN11" s="80"/>
      <c r="CO11" s="80"/>
      <c r="CP11" s="80"/>
      <c r="CQ11" s="74"/>
      <c r="CR11" s="41"/>
      <c r="CS11" s="41"/>
      <c r="CT11" s="41"/>
      <c r="CU11" s="41"/>
      <c r="CV11" s="41"/>
      <c r="CW11" s="4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79"/>
      <c r="DJ11" s="80"/>
      <c r="DK11" s="80"/>
      <c r="DL11" s="80"/>
      <c r="DM11" s="80"/>
      <c r="DN11" s="80"/>
      <c r="DO11" s="74"/>
      <c r="DP11" s="73"/>
      <c r="DQ11" s="73"/>
      <c r="DR11" s="73"/>
      <c r="DS11" s="73"/>
      <c r="DT11" s="73"/>
      <c r="DU11" s="73"/>
      <c r="DX11" s="79"/>
      <c r="DY11" s="80"/>
      <c r="DZ11" s="80"/>
      <c r="EA11" s="80"/>
      <c r="EB11" s="80"/>
      <c r="EC11" s="80"/>
      <c r="ED11" s="74"/>
      <c r="EE11" s="99"/>
      <c r="EF11" s="99"/>
      <c r="EG11" s="99"/>
      <c r="EH11" s="99"/>
      <c r="EI11" s="325"/>
      <c r="EJ11" s="150"/>
      <c r="EK11" s="99"/>
      <c r="EL11" s="99"/>
      <c r="EM11" s="99"/>
      <c r="EN11" s="99"/>
      <c r="EO11" s="154"/>
      <c r="EP11" s="344"/>
      <c r="EQ11" s="101"/>
      <c r="ER11" s="99"/>
      <c r="ES11" s="99"/>
      <c r="ET11" s="99"/>
      <c r="EU11" s="99"/>
      <c r="EV11" s="152"/>
      <c r="EW11" s="75"/>
      <c r="EX11" s="72"/>
      <c r="EY11" s="72"/>
      <c r="EZ11" s="72"/>
      <c r="FA11" s="72"/>
      <c r="FB11" s="72"/>
    </row>
    <row r="12" spans="1:158" ht="14.4" customHeight="1" x14ac:dyDescent="0.3">
      <c r="A12" s="398">
        <v>16</v>
      </c>
      <c r="B12" s="398" t="s">
        <v>248</v>
      </c>
      <c r="C12" s="448" t="s">
        <v>257</v>
      </c>
      <c r="D12" s="448" t="s">
        <v>266</v>
      </c>
      <c r="E12" s="448" t="s">
        <v>259</v>
      </c>
      <c r="F12" s="162">
        <v>7</v>
      </c>
      <c r="G12" s="162">
        <v>7</v>
      </c>
      <c r="H12" s="162">
        <v>7</v>
      </c>
      <c r="I12" s="162">
        <v>6.8</v>
      </c>
      <c r="J12" s="162">
        <v>7</v>
      </c>
      <c r="K12" s="162">
        <v>6.5</v>
      </c>
      <c r="L12" s="182">
        <f>SUM(F12:K12)/6</f>
        <v>6.8833333333333329</v>
      </c>
      <c r="M12" s="162">
        <v>7.5</v>
      </c>
      <c r="N12" s="162">
        <v>6.5</v>
      </c>
      <c r="O12" s="162">
        <v>7.5</v>
      </c>
      <c r="P12" s="182">
        <f>((M12*0.5)+(N12*0.25)+(O12*0.25))</f>
        <v>7.25</v>
      </c>
      <c r="Q12" s="162"/>
      <c r="R12" s="182">
        <f>P12-Q12</f>
        <v>7.25</v>
      </c>
      <c r="S12" s="162">
        <v>7.8</v>
      </c>
      <c r="T12" s="162"/>
      <c r="U12" s="182">
        <f>S12-T12</f>
        <v>7.8</v>
      </c>
      <c r="V12" s="21">
        <f>SUM((L12*0.6),(R12*0.25),(U12*0.15))</f>
        <v>7.1124999999999998</v>
      </c>
      <c r="W12" s="84"/>
      <c r="X12" s="81">
        <v>5.4</v>
      </c>
      <c r="Y12" s="81">
        <v>6</v>
      </c>
      <c r="Z12" s="81">
        <v>5.9</v>
      </c>
      <c r="AA12" s="81">
        <v>5.8</v>
      </c>
      <c r="AB12" s="81">
        <v>6.2</v>
      </c>
      <c r="AC12" s="81">
        <v>6.4</v>
      </c>
      <c r="AD12" s="81">
        <v>8.4</v>
      </c>
      <c r="AE12" s="81">
        <v>6.1</v>
      </c>
      <c r="AF12" s="85">
        <f>SUM(X12:AE12)</f>
        <v>50.2</v>
      </c>
      <c r="AG12" s="82">
        <f>AF12/8</f>
        <v>6.2750000000000004</v>
      </c>
      <c r="AH12" s="83"/>
      <c r="AI12" s="81">
        <v>6.8</v>
      </c>
      <c r="AJ12" s="81">
        <v>7.2</v>
      </c>
      <c r="AK12" s="81">
        <v>6.5</v>
      </c>
      <c r="AL12" s="81">
        <v>6.8</v>
      </c>
      <c r="AM12" s="81">
        <v>6.5</v>
      </c>
      <c r="AN12" s="81">
        <v>6.2</v>
      </c>
      <c r="AO12" s="81">
        <v>8</v>
      </c>
      <c r="AP12" s="81">
        <v>6.8</v>
      </c>
      <c r="AQ12" s="85">
        <f>SUM(AI12:AP12)</f>
        <v>54.8</v>
      </c>
      <c r="AR12" s="82">
        <f>AQ12/8</f>
        <v>6.85</v>
      </c>
      <c r="AS12" s="83"/>
      <c r="AT12" s="81">
        <v>5</v>
      </c>
      <c r="AU12" s="81">
        <v>6.5</v>
      </c>
      <c r="AV12" s="81">
        <v>5</v>
      </c>
      <c r="AW12" s="81">
        <v>6</v>
      </c>
      <c r="AX12" s="81">
        <v>6</v>
      </c>
      <c r="AY12" s="81">
        <v>5.8</v>
      </c>
      <c r="AZ12" s="81">
        <v>6.5</v>
      </c>
      <c r="BA12" s="81">
        <v>5.8</v>
      </c>
      <c r="BB12" s="85">
        <f>SUM(AT12:BA12)</f>
        <v>46.599999999999994</v>
      </c>
      <c r="BC12" s="82">
        <f>BB12/8</f>
        <v>5.8249999999999993</v>
      </c>
      <c r="BD12" s="75"/>
      <c r="BE12" s="162">
        <v>5</v>
      </c>
      <c r="BF12" s="162">
        <v>6</v>
      </c>
      <c r="BG12" s="162">
        <v>6</v>
      </c>
      <c r="BH12" s="162">
        <v>6</v>
      </c>
      <c r="BI12" s="162">
        <v>6.8</v>
      </c>
      <c r="BJ12" s="162">
        <v>6.5</v>
      </c>
      <c r="BK12" s="182">
        <f>SUM(BE12:BJ12)/6</f>
        <v>6.05</v>
      </c>
      <c r="BL12" s="162">
        <v>5.8</v>
      </c>
      <c r="BM12" s="162">
        <v>5</v>
      </c>
      <c r="BN12" s="162">
        <v>5.5</v>
      </c>
      <c r="BO12" s="182">
        <f>((BL12*0.5)+(BM12*0.25)+(BN12*0.25))</f>
        <v>5.5250000000000004</v>
      </c>
      <c r="BP12" s="162">
        <v>4</v>
      </c>
      <c r="BQ12" s="182">
        <f>BO12-BP12</f>
        <v>1.5250000000000004</v>
      </c>
      <c r="BR12" s="162">
        <v>6.5</v>
      </c>
      <c r="BS12" s="162"/>
      <c r="BT12" s="182">
        <f>BR12-BS12</f>
        <v>6.5</v>
      </c>
      <c r="BU12" s="21">
        <f>SUM((BK12*0.6),(BQ12*0.25),(BT12*0.15))</f>
        <v>4.9862500000000001</v>
      </c>
      <c r="BV12" s="83"/>
      <c r="BW12" s="86">
        <v>6.73</v>
      </c>
      <c r="BX12" s="87"/>
      <c r="BY12" s="88">
        <f>BW12-BX12</f>
        <v>6.73</v>
      </c>
      <c r="BZ12" s="87">
        <v>5.0999999999999996</v>
      </c>
      <c r="CA12" s="89">
        <f>SUM((BY12*0.7),(BZ12*0.3))</f>
        <v>6.2409999999999997</v>
      </c>
      <c r="CB12" s="84"/>
      <c r="CC12" s="81">
        <v>5.8</v>
      </c>
      <c r="CD12" s="81">
        <v>7.8</v>
      </c>
      <c r="CE12" s="81">
        <v>9</v>
      </c>
      <c r="CF12" s="81">
        <v>6.2</v>
      </c>
      <c r="CG12" s="81">
        <v>4.9000000000000004</v>
      </c>
      <c r="CH12" s="21">
        <f>SUM((CC12*0.2),(CD12*0.2),(CE12*0.1),(CF12*0.25),(CG12*0.25))</f>
        <v>6.3949999999999996</v>
      </c>
      <c r="CI12" s="91">
        <v>1</v>
      </c>
      <c r="CJ12" s="82">
        <f>CH12-CI12</f>
        <v>5.3949999999999996</v>
      </c>
      <c r="CK12" s="83"/>
      <c r="CL12" s="86">
        <v>6.66</v>
      </c>
      <c r="CM12" s="87"/>
      <c r="CN12" s="88">
        <f>CL12-CM12</f>
        <v>6.66</v>
      </c>
      <c r="CO12" s="87">
        <v>3.8</v>
      </c>
      <c r="CP12" s="89">
        <f>SUM((CN12*0.7),(CO12*0.3))</f>
        <v>5.8019999999999996</v>
      </c>
      <c r="CQ12" s="83"/>
      <c r="CR12" s="162">
        <v>7.2</v>
      </c>
      <c r="CS12" s="162">
        <v>7</v>
      </c>
      <c r="CT12" s="162">
        <v>6.8</v>
      </c>
      <c r="CU12" s="162">
        <v>6.8</v>
      </c>
      <c r="CV12" s="162">
        <v>6.5</v>
      </c>
      <c r="CW12" s="162">
        <v>6.7</v>
      </c>
      <c r="CX12" s="182">
        <f>SUM(CR12:CW12)/6</f>
        <v>6.833333333333333</v>
      </c>
      <c r="CY12" s="162">
        <v>7</v>
      </c>
      <c r="CZ12" s="162">
        <v>7.5</v>
      </c>
      <c r="DA12" s="162">
        <v>7.2</v>
      </c>
      <c r="DB12" s="182">
        <f>((CY12*0.5)+(CZ12*0.25)+(DA12*0.25))</f>
        <v>7.1749999999999998</v>
      </c>
      <c r="DC12" s="162"/>
      <c r="DD12" s="182">
        <f>DB12-DC12</f>
        <v>7.1749999999999998</v>
      </c>
      <c r="DE12" s="162">
        <v>8</v>
      </c>
      <c r="DF12" s="162"/>
      <c r="DG12" s="182">
        <f>DE12-DF12</f>
        <v>8</v>
      </c>
      <c r="DH12" s="21">
        <f>SUM((CX12*0.6),(DD12*0.25),(DG12*0.15))</f>
        <v>7.09375</v>
      </c>
      <c r="DI12" s="90"/>
      <c r="DJ12" s="86">
        <v>8</v>
      </c>
      <c r="DK12" s="87"/>
      <c r="DL12" s="318">
        <f>DJ12-DK12</f>
        <v>8</v>
      </c>
      <c r="DM12" s="87">
        <v>4.3</v>
      </c>
      <c r="DN12" s="89">
        <f>SUM((DL12*0.7),(DM12*0.3))</f>
        <v>6.89</v>
      </c>
      <c r="DO12" s="83"/>
      <c r="DP12" s="81">
        <v>8</v>
      </c>
      <c r="DQ12" s="81">
        <v>10</v>
      </c>
      <c r="DR12" s="81">
        <v>9</v>
      </c>
      <c r="DS12" s="81">
        <v>8</v>
      </c>
      <c r="DT12" s="81">
        <v>5</v>
      </c>
      <c r="DU12" s="21">
        <f>SUM((DP12*0.2),(DQ12*0.2),(DR12*0.1),(DS12*0.25),(DT12*0.25))</f>
        <v>7.75</v>
      </c>
      <c r="DV12" s="91"/>
      <c r="DW12" s="82">
        <f>DU12-DV12</f>
        <v>7.75</v>
      </c>
      <c r="DX12" s="90"/>
      <c r="DY12" s="86">
        <v>7</v>
      </c>
      <c r="DZ12" s="87"/>
      <c r="EA12" s="318">
        <f>DY12-DZ12</f>
        <v>7</v>
      </c>
      <c r="EB12" s="87">
        <v>4.7</v>
      </c>
      <c r="EC12" s="89">
        <f>SUM((EA12*0.7),(EB12*0.3))</f>
        <v>6.31</v>
      </c>
      <c r="ED12" s="83"/>
      <c r="EE12" s="100">
        <f>V12</f>
        <v>7.1124999999999998</v>
      </c>
      <c r="EF12" s="100">
        <f>AG12</f>
        <v>6.2750000000000004</v>
      </c>
      <c r="EG12" s="100">
        <f>AR12</f>
        <v>6.85</v>
      </c>
      <c r="EH12" s="100">
        <f>BC12</f>
        <v>5.8249999999999993</v>
      </c>
      <c r="EI12" s="326">
        <f>SUM((V12*0.25)+(AG12*0.25)+(AR12*0.25)+(BC12*0.25))</f>
        <v>6.5156249999999991</v>
      </c>
      <c r="EJ12" s="151"/>
      <c r="EK12" s="100">
        <f>BU12</f>
        <v>4.9862500000000001</v>
      </c>
      <c r="EL12" s="100">
        <f>CA12</f>
        <v>6.2409999999999997</v>
      </c>
      <c r="EM12" s="100">
        <f>CJ12</f>
        <v>5.3949999999999996</v>
      </c>
      <c r="EN12" s="100">
        <f>CP12</f>
        <v>5.8019999999999996</v>
      </c>
      <c r="EO12" s="326">
        <f>SUM((BU12*0.25)+(CA12*0.25)+(CJ12*0.25)+(CP12*0.25))</f>
        <v>5.6060625000000002</v>
      </c>
      <c r="EP12" s="343">
        <f>(+EI12+EO12)/2</f>
        <v>6.0608437500000001</v>
      </c>
      <c r="EQ12" s="147"/>
      <c r="ER12" s="100">
        <f>DH12</f>
        <v>7.09375</v>
      </c>
      <c r="ES12" s="100">
        <f>DN12</f>
        <v>6.89</v>
      </c>
      <c r="ET12" s="100">
        <f>DW12</f>
        <v>7.75</v>
      </c>
      <c r="EU12" s="100">
        <f>EC12</f>
        <v>6.31</v>
      </c>
      <c r="EV12" s="326">
        <f>SUM((DH12*0.25)+(DN12*0.25)+(DW12*0.25)+(EC12*0.25))</f>
        <v>7.0109374999999998</v>
      </c>
      <c r="EW12" s="83"/>
      <c r="EX12" s="82">
        <f>EI12</f>
        <v>6.5156249999999991</v>
      </c>
      <c r="EY12" s="82">
        <f>EO12</f>
        <v>5.6060625000000002</v>
      </c>
      <c r="EZ12" s="82">
        <f>EV12</f>
        <v>7.0109374999999998</v>
      </c>
      <c r="FA12" s="92">
        <f>(EP12+EV12)/2</f>
        <v>6.5358906250000004</v>
      </c>
      <c r="FB12" s="373">
        <v>1</v>
      </c>
    </row>
    <row r="13" spans="1:158" s="487" customFormat="1" ht="14.4" customHeight="1" x14ac:dyDescent="0.3">
      <c r="A13" s="463">
        <v>44</v>
      </c>
      <c r="B13" s="463" t="s">
        <v>222</v>
      </c>
      <c r="C13" s="464" t="s">
        <v>253</v>
      </c>
      <c r="D13" s="464" t="s">
        <v>254</v>
      </c>
      <c r="E13" s="464" t="s">
        <v>255</v>
      </c>
      <c r="F13" s="465"/>
      <c r="G13" s="465"/>
      <c r="H13" s="465"/>
      <c r="I13" s="465"/>
      <c r="J13" s="465"/>
      <c r="K13" s="465"/>
      <c r="L13" s="466">
        <f>SUM(F13:K13)/6</f>
        <v>0</v>
      </c>
      <c r="M13" s="465"/>
      <c r="N13" s="465"/>
      <c r="O13" s="465"/>
      <c r="P13" s="466">
        <f>((M13*0.5)+(N13*0.25)+(O13*0.25))</f>
        <v>0</v>
      </c>
      <c r="Q13" s="465"/>
      <c r="R13" s="466">
        <f>P13-Q13</f>
        <v>0</v>
      </c>
      <c r="S13" s="465"/>
      <c r="T13" s="465"/>
      <c r="U13" s="466">
        <f>S13-T13</f>
        <v>0</v>
      </c>
      <c r="V13" s="467">
        <f>SUM((L13*0.6),(R13*0.25),(U13*0.15))</f>
        <v>0</v>
      </c>
      <c r="W13" s="468"/>
      <c r="X13" s="469"/>
      <c r="Y13" s="469"/>
      <c r="Z13" s="469"/>
      <c r="AA13" s="469"/>
      <c r="AB13" s="469"/>
      <c r="AC13" s="469"/>
      <c r="AD13" s="469"/>
      <c r="AE13" s="469"/>
      <c r="AF13" s="470">
        <f>SUM(X13:AE13)</f>
        <v>0</v>
      </c>
      <c r="AG13" s="471">
        <f>AF13/8</f>
        <v>0</v>
      </c>
      <c r="AH13" s="472"/>
      <c r="AI13" s="469"/>
      <c r="AJ13" s="469"/>
      <c r="AK13" s="469"/>
      <c r="AL13" s="469"/>
      <c r="AM13" s="469"/>
      <c r="AN13" s="469"/>
      <c r="AO13" s="469"/>
      <c r="AP13" s="469"/>
      <c r="AQ13" s="470">
        <f>SUM(AI13:AP13)</f>
        <v>0</v>
      </c>
      <c r="AR13" s="471">
        <f>AQ13/8</f>
        <v>0</v>
      </c>
      <c r="AS13" s="472"/>
      <c r="AT13" s="469"/>
      <c r="AU13" s="469"/>
      <c r="AV13" s="469"/>
      <c r="AW13" s="469"/>
      <c r="AX13" s="469"/>
      <c r="AY13" s="469"/>
      <c r="AZ13" s="469"/>
      <c r="BA13" s="469"/>
      <c r="BB13" s="470">
        <f>SUM(AT13:BA13)</f>
        <v>0</v>
      </c>
      <c r="BC13" s="471">
        <f>BB13/8</f>
        <v>0</v>
      </c>
      <c r="BD13" s="473"/>
      <c r="BE13" s="465"/>
      <c r="BF13" s="465"/>
      <c r="BG13" s="465"/>
      <c r="BH13" s="465"/>
      <c r="BI13" s="465"/>
      <c r="BJ13" s="465"/>
      <c r="BK13" s="466">
        <f>SUM(BE13:BJ13)/6</f>
        <v>0</v>
      </c>
      <c r="BL13" s="465"/>
      <c r="BM13" s="465"/>
      <c r="BN13" s="465"/>
      <c r="BO13" s="466">
        <f>((BL13*0.5)+(BM13*0.25)+(BN13*0.25))</f>
        <v>0</v>
      </c>
      <c r="BP13" s="465"/>
      <c r="BQ13" s="466">
        <f>BO13-BP13</f>
        <v>0</v>
      </c>
      <c r="BR13" s="465"/>
      <c r="BS13" s="465"/>
      <c r="BT13" s="466">
        <f>BR13-BS13</f>
        <v>0</v>
      </c>
      <c r="BU13" s="467">
        <f>SUM((BK13*0.6),(BQ13*0.25),(BT13*0.15))</f>
        <v>0</v>
      </c>
      <c r="BV13" s="472"/>
      <c r="BW13" s="474"/>
      <c r="BX13" s="475"/>
      <c r="BY13" s="476">
        <f>BW13-BX13</f>
        <v>0</v>
      </c>
      <c r="BZ13" s="475"/>
      <c r="CA13" s="477">
        <f>SUM((BY13*0.7),(BZ13*0.3))</f>
        <v>0</v>
      </c>
      <c r="CB13" s="468"/>
      <c r="CC13" s="469"/>
      <c r="CD13" s="469"/>
      <c r="CE13" s="469"/>
      <c r="CF13" s="469"/>
      <c r="CG13" s="469"/>
      <c r="CH13" s="467">
        <f>SUM((CC13*0.2),(CD13*0.2),(CE13*0.1),(CF13*0.25),(CG13*0.25))</f>
        <v>0</v>
      </c>
      <c r="CI13" s="478"/>
      <c r="CJ13" s="471">
        <f>CH13-CI13</f>
        <v>0</v>
      </c>
      <c r="CK13" s="472"/>
      <c r="CL13" s="474"/>
      <c r="CM13" s="475"/>
      <c r="CN13" s="476">
        <f>CL13-CM13</f>
        <v>0</v>
      </c>
      <c r="CO13" s="475"/>
      <c r="CP13" s="477">
        <f>SUM((CN13*0.7),(CO13*0.3))</f>
        <v>0</v>
      </c>
      <c r="CQ13" s="472"/>
      <c r="CR13" s="465"/>
      <c r="CS13" s="465"/>
      <c r="CT13" s="465"/>
      <c r="CU13" s="465"/>
      <c r="CV13" s="465"/>
      <c r="CW13" s="465"/>
      <c r="CX13" s="466">
        <f>SUM(CR13:CW13)/6</f>
        <v>0</v>
      </c>
      <c r="CY13" s="465"/>
      <c r="CZ13" s="465"/>
      <c r="DA13" s="465"/>
      <c r="DB13" s="466">
        <f t="shared" ref="DB13" si="0">((CY13*0.5)+(CZ13*0.25)+(DA13*0.25))</f>
        <v>0</v>
      </c>
      <c r="DC13" s="465"/>
      <c r="DD13" s="466">
        <f>DB13-DC13</f>
        <v>0</v>
      </c>
      <c r="DE13" s="465"/>
      <c r="DF13" s="465"/>
      <c r="DG13" s="466">
        <f>DE13-DF13</f>
        <v>0</v>
      </c>
      <c r="DH13" s="467">
        <f>SUM((CX13*0.6),(DD13*0.25),(DG13*0.15))</f>
        <v>0</v>
      </c>
      <c r="DI13" s="479"/>
      <c r="DJ13" s="474"/>
      <c r="DK13" s="475"/>
      <c r="DL13" s="480">
        <f>DJ13-DK13</f>
        <v>0</v>
      </c>
      <c r="DM13" s="475"/>
      <c r="DN13" s="477">
        <f>SUM((DL13*0.7),(DM13*0.3))</f>
        <v>0</v>
      </c>
      <c r="DO13" s="472"/>
      <c r="DP13" s="469"/>
      <c r="DQ13" s="469"/>
      <c r="DR13" s="469"/>
      <c r="DS13" s="469"/>
      <c r="DT13" s="469"/>
      <c r="DU13" s="467">
        <f>SUM((DP13*0.2),(DQ13*0.2),(DR13*0.1),(DS13*0.25),(DT13*0.25))</f>
        <v>0</v>
      </c>
      <c r="DV13" s="478"/>
      <c r="DW13" s="471">
        <f>DU13-DV13</f>
        <v>0</v>
      </c>
      <c r="DX13" s="479"/>
      <c r="DY13" s="474"/>
      <c r="DZ13" s="475"/>
      <c r="EA13" s="480">
        <f>DY13-DZ13</f>
        <v>0</v>
      </c>
      <c r="EB13" s="475"/>
      <c r="EC13" s="477">
        <f>SUM((EA13*0.7),(EB13*0.3))</f>
        <v>0</v>
      </c>
      <c r="ED13" s="472"/>
      <c r="EE13" s="481">
        <f>V13</f>
        <v>0</v>
      </c>
      <c r="EF13" s="481">
        <f>AG13</f>
        <v>0</v>
      </c>
      <c r="EG13" s="481">
        <f>AR13</f>
        <v>0</v>
      </c>
      <c r="EH13" s="481">
        <f>BC13</f>
        <v>0</v>
      </c>
      <c r="EI13" s="482">
        <f>SUM((V13*0.25)+(AG13*0.25)+(AR13*0.25)+(BC13*0.25))</f>
        <v>0</v>
      </c>
      <c r="EJ13" s="483"/>
      <c r="EK13" s="481">
        <f>BU13</f>
        <v>0</v>
      </c>
      <c r="EL13" s="481">
        <f>CA13</f>
        <v>0</v>
      </c>
      <c r="EM13" s="481">
        <f>CJ13</f>
        <v>0</v>
      </c>
      <c r="EN13" s="481">
        <f>CP13</f>
        <v>0</v>
      </c>
      <c r="EO13" s="482">
        <f>SUM((BU13*0.25)+(CA13*0.25)+(CJ13*0.25)+(CP13*0.25))</f>
        <v>0</v>
      </c>
      <c r="EP13" s="484">
        <f>(+EI13+EO13)/2</f>
        <v>0</v>
      </c>
      <c r="EQ13" s="485"/>
      <c r="ER13" s="481">
        <f>DH13</f>
        <v>0</v>
      </c>
      <c r="ES13" s="481">
        <f>DN13</f>
        <v>0</v>
      </c>
      <c r="ET13" s="481">
        <f>DW13</f>
        <v>0</v>
      </c>
      <c r="EU13" s="481">
        <f>EC13</f>
        <v>0</v>
      </c>
      <c r="EV13" s="482">
        <f>SUM((DH13*0.25)+(DN13*0.25)+(DW13*0.25)+(EC13*0.25))</f>
        <v>0</v>
      </c>
      <c r="EW13" s="472"/>
      <c r="EX13" s="471">
        <f>EI13</f>
        <v>0</v>
      </c>
      <c r="EY13" s="471">
        <f>EO13</f>
        <v>0</v>
      </c>
      <c r="EZ13" s="471">
        <f>EV13</f>
        <v>0</v>
      </c>
      <c r="FA13" s="486">
        <f>(EP13+EV13)/2</f>
        <v>0</v>
      </c>
      <c r="FB13" s="373" t="s">
        <v>332</v>
      </c>
    </row>
    <row r="14" spans="1:158" s="487" customFormat="1" ht="14.4" customHeight="1" x14ac:dyDescent="0.3">
      <c r="A14" s="463">
        <v>42</v>
      </c>
      <c r="B14" s="463" t="s">
        <v>136</v>
      </c>
      <c r="C14" s="464" t="s">
        <v>256</v>
      </c>
      <c r="D14" s="464" t="s">
        <v>135</v>
      </c>
      <c r="E14" s="464" t="s">
        <v>138</v>
      </c>
      <c r="F14" s="465"/>
      <c r="G14" s="465"/>
      <c r="H14" s="465"/>
      <c r="I14" s="465"/>
      <c r="J14" s="465"/>
      <c r="K14" s="465"/>
      <c r="L14" s="466">
        <f t="shared" ref="L14:L15" si="1">SUM(F14:K14)/6</f>
        <v>0</v>
      </c>
      <c r="M14" s="465"/>
      <c r="N14" s="465"/>
      <c r="O14" s="465"/>
      <c r="P14" s="466">
        <f t="shared" ref="P14:P15" si="2">((M14*0.5)+(N14*0.25)+(O14*0.25))</f>
        <v>0</v>
      </c>
      <c r="Q14" s="465"/>
      <c r="R14" s="466">
        <f t="shared" ref="R14:R15" si="3">P14-Q14</f>
        <v>0</v>
      </c>
      <c r="S14" s="465"/>
      <c r="T14" s="465"/>
      <c r="U14" s="466">
        <f t="shared" ref="U14:U15" si="4">S14-T14</f>
        <v>0</v>
      </c>
      <c r="V14" s="467">
        <f t="shared" ref="V14:V15" si="5">SUM((L14*0.6),(R14*0.25),(U14*0.15))</f>
        <v>0</v>
      </c>
      <c r="W14" s="468"/>
      <c r="X14" s="469"/>
      <c r="Y14" s="469"/>
      <c r="Z14" s="469"/>
      <c r="AA14" s="469"/>
      <c r="AB14" s="469"/>
      <c r="AC14" s="469"/>
      <c r="AD14" s="469"/>
      <c r="AE14" s="469"/>
      <c r="AF14" s="470">
        <f t="shared" ref="AF14:AF15" si="6">SUM(X14:AE14)</f>
        <v>0</v>
      </c>
      <c r="AG14" s="471">
        <f t="shared" ref="AG14:AG15" si="7">AF14/8</f>
        <v>0</v>
      </c>
      <c r="AH14" s="472"/>
      <c r="AI14" s="469"/>
      <c r="AJ14" s="469"/>
      <c r="AK14" s="469"/>
      <c r="AL14" s="469"/>
      <c r="AM14" s="469"/>
      <c r="AN14" s="469"/>
      <c r="AO14" s="469"/>
      <c r="AP14" s="469"/>
      <c r="AQ14" s="470">
        <f t="shared" ref="AQ14:AQ15" si="8">SUM(AI14:AP14)</f>
        <v>0</v>
      </c>
      <c r="AR14" s="471">
        <f t="shared" ref="AR14:AR15" si="9">AQ14/8</f>
        <v>0</v>
      </c>
      <c r="AS14" s="472"/>
      <c r="AT14" s="469"/>
      <c r="AU14" s="469"/>
      <c r="AV14" s="469"/>
      <c r="AW14" s="469"/>
      <c r="AX14" s="469"/>
      <c r="AY14" s="469"/>
      <c r="AZ14" s="469"/>
      <c r="BA14" s="469"/>
      <c r="BB14" s="470">
        <f t="shared" ref="BB14:BB15" si="10">SUM(AT14:BA14)</f>
        <v>0</v>
      </c>
      <c r="BC14" s="471">
        <f t="shared" ref="BC14:BC15" si="11">BB14/8</f>
        <v>0</v>
      </c>
      <c r="BD14" s="473"/>
      <c r="BE14" s="465"/>
      <c r="BF14" s="465"/>
      <c r="BG14" s="465"/>
      <c r="BH14" s="465"/>
      <c r="BI14" s="465"/>
      <c r="BJ14" s="465"/>
      <c r="BK14" s="466">
        <f t="shared" ref="BK14:BK15" si="12">SUM(BE14:BJ14)/6</f>
        <v>0</v>
      </c>
      <c r="BL14" s="465"/>
      <c r="BM14" s="465"/>
      <c r="BN14" s="465"/>
      <c r="BO14" s="466">
        <f t="shared" ref="BO14:BO15" si="13">((BL14*0.5)+(BM14*0.25)+(BN14*0.25))</f>
        <v>0</v>
      </c>
      <c r="BP14" s="465"/>
      <c r="BQ14" s="466">
        <f t="shared" ref="BQ14:BQ15" si="14">BO14-BP14</f>
        <v>0</v>
      </c>
      <c r="BR14" s="465"/>
      <c r="BS14" s="465"/>
      <c r="BT14" s="466">
        <f t="shared" ref="BT14:BT15" si="15">BR14-BS14</f>
        <v>0</v>
      </c>
      <c r="BU14" s="467">
        <f t="shared" ref="BU14:BU15" si="16">SUM((BK14*0.6),(BQ14*0.25),(BT14*0.15))</f>
        <v>0</v>
      </c>
      <c r="BV14" s="472"/>
      <c r="BW14" s="474"/>
      <c r="BX14" s="475"/>
      <c r="BY14" s="476">
        <f t="shared" ref="BY14:BY15" si="17">BW14-BX14</f>
        <v>0</v>
      </c>
      <c r="BZ14" s="475"/>
      <c r="CA14" s="477">
        <f t="shared" ref="CA14:CA15" si="18">SUM((BY14*0.7),(BZ14*0.3))</f>
        <v>0</v>
      </c>
      <c r="CB14" s="468"/>
      <c r="CC14" s="469"/>
      <c r="CD14" s="469"/>
      <c r="CE14" s="469"/>
      <c r="CF14" s="469"/>
      <c r="CG14" s="469"/>
      <c r="CH14" s="467">
        <f t="shared" ref="CH14:CH15" si="19">SUM((CC14*0.2),(CD14*0.2),(CE14*0.1),(CF14*0.25),(CG14*0.25))</f>
        <v>0</v>
      </c>
      <c r="CI14" s="478"/>
      <c r="CJ14" s="471">
        <f t="shared" ref="CJ14:CJ15" si="20">CH14-CI14</f>
        <v>0</v>
      </c>
      <c r="CK14" s="472"/>
      <c r="CL14" s="474"/>
      <c r="CM14" s="475"/>
      <c r="CN14" s="476">
        <f t="shared" ref="CN14:CN15" si="21">CL14-CM14</f>
        <v>0</v>
      </c>
      <c r="CO14" s="475"/>
      <c r="CP14" s="477">
        <f t="shared" ref="CP14:CP15" si="22">SUM((CN14*0.7),(CO14*0.3))</f>
        <v>0</v>
      </c>
      <c r="CQ14" s="472"/>
      <c r="CR14" s="465"/>
      <c r="CS14" s="465"/>
      <c r="CT14" s="465"/>
      <c r="CU14" s="465"/>
      <c r="CV14" s="465"/>
      <c r="CW14" s="465"/>
      <c r="CX14" s="466">
        <f t="shared" ref="CX14:CX15" si="23">SUM(CR14:CW14)/6</f>
        <v>0</v>
      </c>
      <c r="CY14" s="465"/>
      <c r="CZ14" s="465"/>
      <c r="DA14" s="465"/>
      <c r="DB14" s="466">
        <f t="shared" ref="DB14:DB15" si="24">((CY14*0.5)+(CZ14*0.25)+(DA14*0.25))</f>
        <v>0</v>
      </c>
      <c r="DC14" s="465"/>
      <c r="DD14" s="466">
        <f t="shared" ref="DD14:DD15" si="25">DB14-DC14</f>
        <v>0</v>
      </c>
      <c r="DE14" s="465"/>
      <c r="DF14" s="465"/>
      <c r="DG14" s="466">
        <f t="shared" ref="DG14:DG15" si="26">DE14-DF14</f>
        <v>0</v>
      </c>
      <c r="DH14" s="467">
        <f t="shared" ref="DH14:DH15" si="27">SUM((CX14*0.6),(DD14*0.25),(DG14*0.15))</f>
        <v>0</v>
      </c>
      <c r="DI14" s="479"/>
      <c r="DJ14" s="474"/>
      <c r="DK14" s="475"/>
      <c r="DL14" s="480">
        <f t="shared" ref="DL14:DL15" si="28">DJ14-DK14</f>
        <v>0</v>
      </c>
      <c r="DM14" s="475"/>
      <c r="DN14" s="477">
        <f t="shared" ref="DN14:DN15" si="29">SUM((DL14*0.7),(DM14*0.3))</f>
        <v>0</v>
      </c>
      <c r="DO14" s="472"/>
      <c r="DP14" s="469"/>
      <c r="DQ14" s="469"/>
      <c r="DR14" s="469"/>
      <c r="DS14" s="469"/>
      <c r="DT14" s="469"/>
      <c r="DU14" s="467">
        <f t="shared" ref="DU14:DU15" si="30">SUM((DP14*0.2),(DQ14*0.2),(DR14*0.1),(DS14*0.25),(DT14*0.25))</f>
        <v>0</v>
      </c>
      <c r="DV14" s="478"/>
      <c r="DW14" s="471">
        <f t="shared" ref="DW14:DW15" si="31">DU14-DV14</f>
        <v>0</v>
      </c>
      <c r="DX14" s="479"/>
      <c r="DY14" s="474"/>
      <c r="DZ14" s="475"/>
      <c r="EA14" s="480">
        <f t="shared" ref="EA14:EA15" si="32">DY14-DZ14</f>
        <v>0</v>
      </c>
      <c r="EB14" s="475"/>
      <c r="EC14" s="477">
        <f t="shared" ref="EC14:EC15" si="33">SUM((EA14*0.7),(EB14*0.3))</f>
        <v>0</v>
      </c>
      <c r="ED14" s="472"/>
      <c r="EE14" s="481">
        <f t="shared" ref="EE14:EE15" si="34">V14</f>
        <v>0</v>
      </c>
      <c r="EF14" s="481">
        <f t="shared" ref="EF14:EF15" si="35">AG14</f>
        <v>0</v>
      </c>
      <c r="EG14" s="481">
        <f t="shared" ref="EG14:EG15" si="36">AR14</f>
        <v>0</v>
      </c>
      <c r="EH14" s="481">
        <f t="shared" ref="EH14:EH15" si="37">BC14</f>
        <v>0</v>
      </c>
      <c r="EI14" s="482">
        <f t="shared" ref="EI14:EI15" si="38">SUM((V14*0.25)+(AG14*0.25)+(AR14*0.25)+(BC14*0.25))</f>
        <v>0</v>
      </c>
      <c r="EJ14" s="483"/>
      <c r="EK14" s="481">
        <f t="shared" ref="EK14:EK15" si="39">BU14</f>
        <v>0</v>
      </c>
      <c r="EL14" s="481">
        <f t="shared" ref="EL14:EL15" si="40">CA14</f>
        <v>0</v>
      </c>
      <c r="EM14" s="481">
        <f t="shared" ref="EM14:EM15" si="41">CJ14</f>
        <v>0</v>
      </c>
      <c r="EN14" s="481">
        <f t="shared" ref="EN14:EN15" si="42">CP14</f>
        <v>0</v>
      </c>
      <c r="EO14" s="482">
        <f t="shared" ref="EO14:EO15" si="43">SUM((BU14*0.25)+(CA14*0.25)+(CJ14*0.25)+(CP14*0.25))</f>
        <v>0</v>
      </c>
      <c r="EP14" s="484">
        <f t="shared" ref="EP14:EP15" si="44">(+EI14+EO14)/2</f>
        <v>0</v>
      </c>
      <c r="EQ14" s="485"/>
      <c r="ER14" s="481">
        <f t="shared" ref="ER14:ER15" si="45">DH14</f>
        <v>0</v>
      </c>
      <c r="ES14" s="481">
        <f t="shared" ref="ES14:ES15" si="46">DN14</f>
        <v>0</v>
      </c>
      <c r="ET14" s="481">
        <f t="shared" ref="ET14:ET15" si="47">DW14</f>
        <v>0</v>
      </c>
      <c r="EU14" s="481">
        <f t="shared" ref="EU14:EU15" si="48">EC14</f>
        <v>0</v>
      </c>
      <c r="EV14" s="482">
        <f t="shared" ref="EV14:EV15" si="49">SUM((DH14*0.25)+(DN14*0.25)+(DW14*0.25)+(EC14*0.25))</f>
        <v>0</v>
      </c>
      <c r="EW14" s="472"/>
      <c r="EX14" s="471">
        <f t="shared" ref="EX14:EX15" si="50">EI14</f>
        <v>0</v>
      </c>
      <c r="EY14" s="471">
        <f t="shared" ref="EY14:EY15" si="51">EO14</f>
        <v>0</v>
      </c>
      <c r="EZ14" s="471">
        <f t="shared" ref="EZ14:EZ15" si="52">EV14</f>
        <v>0</v>
      </c>
      <c r="FA14" s="486">
        <f t="shared" ref="FA14:FA15" si="53">(EP14+EV14)/2</f>
        <v>0</v>
      </c>
      <c r="FB14" s="373" t="s">
        <v>332</v>
      </c>
    </row>
    <row r="15" spans="1:158" s="487" customFormat="1" ht="14.4" customHeight="1" x14ac:dyDescent="0.3">
      <c r="A15" s="463">
        <v>69</v>
      </c>
      <c r="B15" s="463" t="s">
        <v>134</v>
      </c>
      <c r="C15" s="464" t="s">
        <v>256</v>
      </c>
      <c r="D15" s="464" t="s">
        <v>135</v>
      </c>
      <c r="E15" s="464" t="s">
        <v>249</v>
      </c>
      <c r="F15" s="465"/>
      <c r="G15" s="465"/>
      <c r="H15" s="465"/>
      <c r="I15" s="465"/>
      <c r="J15" s="465"/>
      <c r="K15" s="465"/>
      <c r="L15" s="466">
        <f t="shared" si="1"/>
        <v>0</v>
      </c>
      <c r="M15" s="465"/>
      <c r="N15" s="465"/>
      <c r="O15" s="465"/>
      <c r="P15" s="466">
        <f t="shared" si="2"/>
        <v>0</v>
      </c>
      <c r="Q15" s="465"/>
      <c r="R15" s="466">
        <f t="shared" si="3"/>
        <v>0</v>
      </c>
      <c r="S15" s="465"/>
      <c r="T15" s="465"/>
      <c r="U15" s="466">
        <f t="shared" si="4"/>
        <v>0</v>
      </c>
      <c r="V15" s="467">
        <f t="shared" si="5"/>
        <v>0</v>
      </c>
      <c r="W15" s="468"/>
      <c r="X15" s="469"/>
      <c r="Y15" s="469"/>
      <c r="Z15" s="469"/>
      <c r="AA15" s="469"/>
      <c r="AB15" s="469"/>
      <c r="AC15" s="469"/>
      <c r="AD15" s="469"/>
      <c r="AE15" s="469"/>
      <c r="AF15" s="470">
        <f t="shared" si="6"/>
        <v>0</v>
      </c>
      <c r="AG15" s="471">
        <f t="shared" si="7"/>
        <v>0</v>
      </c>
      <c r="AH15" s="472"/>
      <c r="AI15" s="469"/>
      <c r="AJ15" s="469"/>
      <c r="AK15" s="469"/>
      <c r="AL15" s="469"/>
      <c r="AM15" s="469"/>
      <c r="AN15" s="469"/>
      <c r="AO15" s="469"/>
      <c r="AP15" s="469"/>
      <c r="AQ15" s="470">
        <f t="shared" si="8"/>
        <v>0</v>
      </c>
      <c r="AR15" s="471">
        <f t="shared" si="9"/>
        <v>0</v>
      </c>
      <c r="AS15" s="472"/>
      <c r="AT15" s="469"/>
      <c r="AU15" s="469"/>
      <c r="AV15" s="469"/>
      <c r="AW15" s="469"/>
      <c r="AX15" s="469"/>
      <c r="AY15" s="469"/>
      <c r="AZ15" s="469"/>
      <c r="BA15" s="469"/>
      <c r="BB15" s="470">
        <f t="shared" si="10"/>
        <v>0</v>
      </c>
      <c r="BC15" s="471">
        <f t="shared" si="11"/>
        <v>0</v>
      </c>
      <c r="BD15" s="473"/>
      <c r="BE15" s="465"/>
      <c r="BF15" s="465"/>
      <c r="BG15" s="465"/>
      <c r="BH15" s="465"/>
      <c r="BI15" s="465"/>
      <c r="BJ15" s="465"/>
      <c r="BK15" s="466">
        <f t="shared" si="12"/>
        <v>0</v>
      </c>
      <c r="BL15" s="465"/>
      <c r="BM15" s="465"/>
      <c r="BN15" s="465"/>
      <c r="BO15" s="466">
        <f t="shared" si="13"/>
        <v>0</v>
      </c>
      <c r="BP15" s="465"/>
      <c r="BQ15" s="466">
        <f t="shared" si="14"/>
        <v>0</v>
      </c>
      <c r="BR15" s="465"/>
      <c r="BS15" s="465"/>
      <c r="BT15" s="466">
        <f t="shared" si="15"/>
        <v>0</v>
      </c>
      <c r="BU15" s="467">
        <f t="shared" si="16"/>
        <v>0</v>
      </c>
      <c r="BV15" s="472"/>
      <c r="BW15" s="474"/>
      <c r="BX15" s="475"/>
      <c r="BY15" s="476">
        <f t="shared" si="17"/>
        <v>0</v>
      </c>
      <c r="BZ15" s="475"/>
      <c r="CA15" s="477">
        <f t="shared" si="18"/>
        <v>0</v>
      </c>
      <c r="CB15" s="468"/>
      <c r="CC15" s="469"/>
      <c r="CD15" s="469"/>
      <c r="CE15" s="469"/>
      <c r="CF15" s="469"/>
      <c r="CG15" s="469"/>
      <c r="CH15" s="467">
        <f t="shared" si="19"/>
        <v>0</v>
      </c>
      <c r="CI15" s="478"/>
      <c r="CJ15" s="471">
        <f t="shared" si="20"/>
        <v>0</v>
      </c>
      <c r="CK15" s="472"/>
      <c r="CL15" s="474"/>
      <c r="CM15" s="475"/>
      <c r="CN15" s="476">
        <f t="shared" si="21"/>
        <v>0</v>
      </c>
      <c r="CO15" s="475"/>
      <c r="CP15" s="477">
        <f t="shared" si="22"/>
        <v>0</v>
      </c>
      <c r="CQ15" s="472"/>
      <c r="CR15" s="465"/>
      <c r="CS15" s="465"/>
      <c r="CT15" s="465"/>
      <c r="CU15" s="465"/>
      <c r="CV15" s="465"/>
      <c r="CW15" s="465"/>
      <c r="CX15" s="466">
        <f t="shared" si="23"/>
        <v>0</v>
      </c>
      <c r="CY15" s="465"/>
      <c r="CZ15" s="465"/>
      <c r="DA15" s="465"/>
      <c r="DB15" s="466">
        <f t="shared" si="24"/>
        <v>0</v>
      </c>
      <c r="DC15" s="465"/>
      <c r="DD15" s="466">
        <f t="shared" si="25"/>
        <v>0</v>
      </c>
      <c r="DE15" s="465"/>
      <c r="DF15" s="465"/>
      <c r="DG15" s="466">
        <f t="shared" si="26"/>
        <v>0</v>
      </c>
      <c r="DH15" s="467">
        <f t="shared" si="27"/>
        <v>0</v>
      </c>
      <c r="DI15" s="479"/>
      <c r="DJ15" s="474"/>
      <c r="DK15" s="475"/>
      <c r="DL15" s="480">
        <f t="shared" si="28"/>
        <v>0</v>
      </c>
      <c r="DM15" s="475"/>
      <c r="DN15" s="477">
        <f t="shared" si="29"/>
        <v>0</v>
      </c>
      <c r="DO15" s="472"/>
      <c r="DP15" s="469"/>
      <c r="DQ15" s="469"/>
      <c r="DR15" s="469"/>
      <c r="DS15" s="469"/>
      <c r="DT15" s="469"/>
      <c r="DU15" s="467">
        <f t="shared" si="30"/>
        <v>0</v>
      </c>
      <c r="DV15" s="478"/>
      <c r="DW15" s="471">
        <f t="shared" si="31"/>
        <v>0</v>
      </c>
      <c r="DX15" s="479"/>
      <c r="DY15" s="474"/>
      <c r="DZ15" s="475"/>
      <c r="EA15" s="480">
        <f t="shared" si="32"/>
        <v>0</v>
      </c>
      <c r="EB15" s="475"/>
      <c r="EC15" s="477">
        <f t="shared" si="33"/>
        <v>0</v>
      </c>
      <c r="ED15" s="472"/>
      <c r="EE15" s="481">
        <f t="shared" si="34"/>
        <v>0</v>
      </c>
      <c r="EF15" s="481">
        <f t="shared" si="35"/>
        <v>0</v>
      </c>
      <c r="EG15" s="481">
        <f t="shared" si="36"/>
        <v>0</v>
      </c>
      <c r="EH15" s="481">
        <f t="shared" si="37"/>
        <v>0</v>
      </c>
      <c r="EI15" s="482">
        <f t="shared" si="38"/>
        <v>0</v>
      </c>
      <c r="EJ15" s="483"/>
      <c r="EK15" s="481">
        <f t="shared" si="39"/>
        <v>0</v>
      </c>
      <c r="EL15" s="481">
        <f t="shared" si="40"/>
        <v>0</v>
      </c>
      <c r="EM15" s="481">
        <f t="shared" si="41"/>
        <v>0</v>
      </c>
      <c r="EN15" s="481">
        <f t="shared" si="42"/>
        <v>0</v>
      </c>
      <c r="EO15" s="482">
        <f t="shared" si="43"/>
        <v>0</v>
      </c>
      <c r="EP15" s="484">
        <f t="shared" si="44"/>
        <v>0</v>
      </c>
      <c r="EQ15" s="485"/>
      <c r="ER15" s="481">
        <f t="shared" si="45"/>
        <v>0</v>
      </c>
      <c r="ES15" s="481">
        <f t="shared" si="46"/>
        <v>0</v>
      </c>
      <c r="ET15" s="481">
        <f t="shared" si="47"/>
        <v>0</v>
      </c>
      <c r="EU15" s="481">
        <f t="shared" si="48"/>
        <v>0</v>
      </c>
      <c r="EV15" s="482">
        <f t="shared" si="49"/>
        <v>0</v>
      </c>
      <c r="EW15" s="472"/>
      <c r="EX15" s="471">
        <f t="shared" si="50"/>
        <v>0</v>
      </c>
      <c r="EY15" s="471">
        <f t="shared" si="51"/>
        <v>0</v>
      </c>
      <c r="EZ15" s="471">
        <f t="shared" si="52"/>
        <v>0</v>
      </c>
      <c r="FA15" s="486">
        <f t="shared" si="53"/>
        <v>0</v>
      </c>
      <c r="FB15" s="373" t="s">
        <v>332</v>
      </c>
    </row>
    <row r="16" spans="1:158" x14ac:dyDescent="0.3">
      <c r="A16" s="70"/>
      <c r="B16" s="70"/>
      <c r="C16" s="70"/>
      <c r="D16" s="70"/>
      <c r="E16" s="70"/>
    </row>
    <row r="17" spans="1:10" x14ac:dyDescent="0.3">
      <c r="A17" s="93"/>
      <c r="B17" s="93"/>
      <c r="C17" s="93"/>
      <c r="D17" s="93"/>
      <c r="E17" s="93"/>
    </row>
    <row r="18" spans="1:10" x14ac:dyDescent="0.3">
      <c r="A18" s="93"/>
      <c r="B18" s="93"/>
      <c r="C18" s="93"/>
      <c r="D18" s="93"/>
      <c r="E18" s="178"/>
      <c r="F18" s="600"/>
      <c r="G18" s="600"/>
      <c r="H18" s="370"/>
      <c r="I18" s="178"/>
      <c r="J18" s="178"/>
    </row>
    <row r="19" spans="1:10" x14ac:dyDescent="0.3">
      <c r="A19" s="93"/>
      <c r="B19" s="93"/>
      <c r="C19" s="93"/>
      <c r="D19" s="93"/>
      <c r="E19" s="181"/>
      <c r="F19" s="600"/>
      <c r="G19" s="600"/>
      <c r="H19" s="370"/>
      <c r="I19" s="181"/>
      <c r="J19" s="213"/>
    </row>
    <row r="20" spans="1:10" x14ac:dyDescent="0.3">
      <c r="A20" s="93"/>
      <c r="B20" s="93"/>
      <c r="C20" s="93"/>
      <c r="D20" s="93"/>
      <c r="E20" s="93"/>
    </row>
    <row r="21" spans="1:10" x14ac:dyDescent="0.3">
      <c r="A21" s="95"/>
      <c r="B21" s="95"/>
      <c r="C21" s="95"/>
      <c r="D21" s="95"/>
      <c r="E21" s="95"/>
    </row>
    <row r="22" spans="1:10" x14ac:dyDescent="0.3">
      <c r="C22" s="93"/>
      <c r="D22" s="93"/>
      <c r="E22" s="93"/>
    </row>
    <row r="23" spans="1:10" x14ac:dyDescent="0.3">
      <c r="C23" s="93"/>
      <c r="D23" s="93"/>
      <c r="E23" s="93"/>
    </row>
    <row r="24" spans="1:10" x14ac:dyDescent="0.3">
      <c r="C24" s="93"/>
      <c r="D24" s="93"/>
      <c r="E24" s="93"/>
    </row>
    <row r="25" spans="1:10" x14ac:dyDescent="0.3">
      <c r="C25" s="93"/>
      <c r="D25" s="93"/>
      <c r="E25" s="93"/>
    </row>
  </sheetData>
  <mergeCells count="12">
    <mergeCell ref="A3:B3"/>
    <mergeCell ref="EE8:EG8"/>
    <mergeCell ref="EK8:EM8"/>
    <mergeCell ref="ER8:ET8"/>
    <mergeCell ref="F18:F19"/>
    <mergeCell ref="G18:G19"/>
    <mergeCell ref="N9:N10"/>
    <mergeCell ref="O9:O10"/>
    <mergeCell ref="BM9:BM10"/>
    <mergeCell ref="BN9:BN10"/>
    <mergeCell ref="CZ9:CZ10"/>
    <mergeCell ref="DA9:DA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A824-1432-4ECC-82C7-0B40CE65979E}">
  <sheetPr>
    <pageSetUpPr fitToPage="1"/>
  </sheetPr>
  <dimension ref="A1:BG16"/>
  <sheetViews>
    <sheetView workbookViewId="0">
      <selection activeCell="E1" sqref="E1"/>
    </sheetView>
  </sheetViews>
  <sheetFormatPr defaultColWidth="9.109375" defaultRowHeight="14.4" x14ac:dyDescent="0.3"/>
  <cols>
    <col min="1" max="1" width="5.44140625" style="400" customWidth="1"/>
    <col min="2" max="2" width="18.6640625" style="400" customWidth="1"/>
    <col min="3" max="3" width="27" style="400" customWidth="1"/>
    <col min="4" max="4" width="20.5546875" style="400" customWidth="1"/>
    <col min="5" max="5" width="20.21875" style="400" customWidth="1"/>
    <col min="6" max="6" width="3.33203125" style="400" customWidth="1"/>
    <col min="7" max="7" width="7.5546875" customWidth="1"/>
    <col min="8" max="8" width="10.6640625" customWidth="1"/>
    <col min="9" max="9" width="10.33203125" customWidth="1"/>
    <col min="10" max="10" width="9.33203125" customWidth="1"/>
    <col min="11" max="11" width="11" customWidth="1"/>
    <col min="12" max="12" width="9" customWidth="1"/>
    <col min="24" max="24" width="3.109375" style="400" customWidth="1"/>
    <col min="25" max="32" width="7.6640625" style="400" customWidth="1"/>
    <col min="33" max="33" width="2.6640625" style="400" customWidth="1"/>
    <col min="34" max="34" width="5.6640625" style="400" customWidth="1"/>
    <col min="35" max="35" width="5.21875" style="400" customWidth="1"/>
    <col min="36" max="37" width="5.5546875" style="400" customWidth="1"/>
    <col min="38" max="43" width="7.6640625" style="400" customWidth="1"/>
    <col min="44" max="44" width="3.33203125" style="400" customWidth="1"/>
    <col min="45" max="51" width="7.6640625" style="400" customWidth="1"/>
    <col min="52" max="52" width="12.109375" style="400" customWidth="1"/>
    <col min="53" max="54" width="2.6640625" style="400" customWidth="1"/>
    <col min="55" max="58" width="5.88671875" style="400" customWidth="1"/>
    <col min="59" max="59" width="12.33203125" style="400" customWidth="1"/>
    <col min="60" max="16384" width="9.109375" style="400"/>
  </cols>
  <sheetData>
    <row r="1" spans="1:59" ht="15.6" x14ac:dyDescent="0.3">
      <c r="A1" s="97" t="str">
        <f>'Comp Detail'!A1</f>
        <v>Vaulting NSW State Championships 2024</v>
      </c>
      <c r="B1" s="3"/>
      <c r="C1" s="102"/>
      <c r="D1" s="328" t="s">
        <v>226</v>
      </c>
      <c r="E1" s="59" t="s">
        <v>373</v>
      </c>
      <c r="G1" s="1"/>
      <c r="H1" s="1"/>
      <c r="I1" s="1"/>
      <c r="J1" s="1"/>
      <c r="K1" s="1"/>
      <c r="L1" s="1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BG1" s="401">
        <f ca="1">NOW()</f>
        <v>45455.966401967591</v>
      </c>
    </row>
    <row r="2" spans="1:59" ht="15.6" x14ac:dyDescent="0.3">
      <c r="A2" s="28"/>
      <c r="B2" s="3"/>
      <c r="C2" s="102"/>
      <c r="D2" s="328"/>
      <c r="E2" s="328" t="s">
        <v>317</v>
      </c>
      <c r="G2" s="1"/>
      <c r="H2" s="1"/>
      <c r="I2" s="1"/>
      <c r="J2" s="1"/>
      <c r="K2" s="1"/>
      <c r="L2" s="1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BA2" s="402"/>
      <c r="BG2" s="403">
        <f ca="1">NOW()</f>
        <v>45455.966401967591</v>
      </c>
    </row>
    <row r="3" spans="1:59" ht="15.6" x14ac:dyDescent="0.3">
      <c r="A3" s="595" t="str">
        <f>'Comp Detail'!A3</f>
        <v>7th to 9th June 2024</v>
      </c>
      <c r="B3" s="596"/>
      <c r="C3" s="102"/>
      <c r="D3" s="328"/>
      <c r="E3" s="328" t="s">
        <v>205</v>
      </c>
      <c r="BA3" s="402"/>
    </row>
    <row r="4" spans="1:59" ht="15.6" x14ac:dyDescent="0.3">
      <c r="A4" s="57"/>
      <c r="B4" s="404"/>
      <c r="C4" s="102"/>
      <c r="D4" s="328"/>
      <c r="E4" s="400" t="s">
        <v>318</v>
      </c>
      <c r="BA4" s="402"/>
    </row>
    <row r="5" spans="1:59" ht="15.6" x14ac:dyDescent="0.3">
      <c r="A5" s="597"/>
      <c r="B5" s="598"/>
      <c r="C5" s="98"/>
      <c r="D5" s="328"/>
      <c r="E5" s="328"/>
      <c r="G5" s="406" t="s">
        <v>227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2"/>
    </row>
    <row r="6" spans="1:59" ht="15.6" x14ac:dyDescent="0.3">
      <c r="A6" s="408"/>
      <c r="B6" s="98"/>
      <c r="C6" s="98"/>
      <c r="D6" s="328"/>
      <c r="BA6" s="402"/>
    </row>
    <row r="7" spans="1:59" ht="15.6" x14ac:dyDescent="0.3">
      <c r="A7" s="409" t="s">
        <v>268</v>
      </c>
      <c r="B7" s="148"/>
      <c r="G7" s="165" t="s">
        <v>47</v>
      </c>
      <c r="H7" s="103" t="str">
        <f>E1</f>
        <v>Juan Cardaci</v>
      </c>
      <c r="I7" s="103"/>
      <c r="J7" s="103"/>
      <c r="K7" s="103"/>
      <c r="L7" s="103"/>
      <c r="Q7" s="165"/>
      <c r="R7" s="165"/>
      <c r="S7" s="165"/>
      <c r="T7" s="103"/>
      <c r="U7" s="103"/>
      <c r="V7" s="103"/>
      <c r="W7" s="103"/>
      <c r="Y7" s="410" t="s">
        <v>46</v>
      </c>
      <c r="Z7" s="400" t="str">
        <f>E2</f>
        <v>Janet Leadbeater</v>
      </c>
      <c r="AL7" s="410" t="s">
        <v>48</v>
      </c>
      <c r="AM7" s="400" t="str">
        <f>E3</f>
        <v>Robyn Bruderer</v>
      </c>
      <c r="AS7" s="410" t="s">
        <v>101</v>
      </c>
      <c r="AT7" s="400" t="str">
        <f>E4</f>
        <v>Nina Fritzell</v>
      </c>
      <c r="BA7" s="402"/>
      <c r="BC7" s="594" t="s">
        <v>229</v>
      </c>
      <c r="BD7" s="594"/>
      <c r="BE7" s="594"/>
      <c r="BF7" s="594"/>
    </row>
    <row r="8" spans="1:59" ht="15.6" x14ac:dyDescent="0.3">
      <c r="A8" s="408" t="s">
        <v>267</v>
      </c>
      <c r="B8" s="411"/>
      <c r="C8" s="98"/>
      <c r="G8" s="165" t="s">
        <v>26</v>
      </c>
      <c r="H8" s="103"/>
      <c r="I8" s="103"/>
      <c r="J8" s="103"/>
      <c r="K8" s="103"/>
      <c r="L8" s="103"/>
      <c r="Q8" s="103"/>
      <c r="R8" s="103"/>
      <c r="S8" s="103"/>
      <c r="T8" s="103"/>
      <c r="U8" s="103"/>
      <c r="V8" s="103"/>
      <c r="W8" s="103"/>
      <c r="BA8" s="402"/>
      <c r="BB8" s="410"/>
      <c r="BC8" s="410"/>
      <c r="BD8" s="410"/>
      <c r="BE8" s="410"/>
      <c r="BF8" s="410"/>
      <c r="BG8" s="410" t="s">
        <v>232</v>
      </c>
    </row>
    <row r="9" spans="1:59" x14ac:dyDescent="0.3">
      <c r="F9" s="412"/>
      <c r="G9" s="165" t="s">
        <v>1</v>
      </c>
      <c r="H9" s="103"/>
      <c r="I9" s="103"/>
      <c r="J9" s="103"/>
      <c r="K9" s="103"/>
      <c r="L9" s="103"/>
      <c r="M9" s="177" t="s">
        <v>1</v>
      </c>
      <c r="N9" s="178"/>
      <c r="O9" s="599" t="s">
        <v>209</v>
      </c>
      <c r="P9" s="600" t="s">
        <v>210</v>
      </c>
      <c r="Q9" s="178"/>
      <c r="R9" s="178"/>
      <c r="S9" s="178" t="s">
        <v>2</v>
      </c>
      <c r="U9" s="178"/>
      <c r="V9" s="178" t="s">
        <v>3</v>
      </c>
      <c r="W9" s="178" t="s">
        <v>84</v>
      </c>
      <c r="Y9" s="412"/>
      <c r="Z9" s="412" t="s">
        <v>233</v>
      </c>
      <c r="AA9" s="412"/>
      <c r="AB9" s="412"/>
      <c r="AC9" s="412"/>
      <c r="AD9" s="412"/>
      <c r="AE9" s="410"/>
      <c r="AF9" s="410" t="s">
        <v>13</v>
      </c>
      <c r="AL9" s="413" t="s">
        <v>14</v>
      </c>
      <c r="AM9" s="412"/>
      <c r="AN9" s="412"/>
      <c r="AQ9" s="413" t="s">
        <v>45</v>
      </c>
      <c r="AR9" s="413"/>
      <c r="AS9" s="412"/>
      <c r="AT9" s="412" t="s">
        <v>233</v>
      </c>
      <c r="AU9" s="412"/>
      <c r="AV9" s="412"/>
      <c r="AW9" s="412"/>
      <c r="AX9" s="412"/>
      <c r="AY9" s="410"/>
      <c r="AZ9" s="413" t="s">
        <v>13</v>
      </c>
      <c r="BA9" s="402"/>
      <c r="BB9" s="417"/>
      <c r="BC9" s="417"/>
      <c r="BD9" s="417"/>
      <c r="BE9" s="417"/>
      <c r="BF9" s="417"/>
      <c r="BG9" s="417" t="s">
        <v>234</v>
      </c>
    </row>
    <row r="10" spans="1:59" s="412" customFormat="1" x14ac:dyDescent="0.3">
      <c r="A10" s="419" t="s">
        <v>24</v>
      </c>
      <c r="B10" s="419" t="s">
        <v>25</v>
      </c>
      <c r="C10" s="419" t="s">
        <v>26</v>
      </c>
      <c r="D10" s="419" t="s">
        <v>27</v>
      </c>
      <c r="E10" s="419" t="s">
        <v>28</v>
      </c>
      <c r="F10" s="423"/>
      <c r="G10" s="167" t="s">
        <v>85</v>
      </c>
      <c r="H10" s="167" t="s">
        <v>86</v>
      </c>
      <c r="I10" s="167" t="s">
        <v>87</v>
      </c>
      <c r="J10" s="167" t="s">
        <v>88</v>
      </c>
      <c r="K10" s="167" t="s">
        <v>89</v>
      </c>
      <c r="L10" s="167" t="s">
        <v>90</v>
      </c>
      <c r="M10" s="179" t="s">
        <v>34</v>
      </c>
      <c r="N10" s="161" t="s">
        <v>208</v>
      </c>
      <c r="O10" s="599"/>
      <c r="P10" s="599"/>
      <c r="Q10" s="161" t="s">
        <v>2</v>
      </c>
      <c r="R10" s="161" t="s">
        <v>91</v>
      </c>
      <c r="S10" s="179" t="s">
        <v>34</v>
      </c>
      <c r="T10" s="180" t="s">
        <v>3</v>
      </c>
      <c r="U10" s="161" t="s">
        <v>91</v>
      </c>
      <c r="V10" s="179" t="s">
        <v>34</v>
      </c>
      <c r="W10" s="179" t="s">
        <v>34</v>
      </c>
      <c r="X10" s="424"/>
      <c r="Y10" s="419" t="s">
        <v>239</v>
      </c>
      <c r="Z10" s="419" t="s">
        <v>240</v>
      </c>
      <c r="AA10" s="419" t="s">
        <v>241</v>
      </c>
      <c r="AB10" s="419" t="s">
        <v>242</v>
      </c>
      <c r="AC10" s="419" t="s">
        <v>243</v>
      </c>
      <c r="AD10" s="419" t="s">
        <v>38</v>
      </c>
      <c r="AE10" s="420" t="s">
        <v>36</v>
      </c>
      <c r="AF10" s="425" t="s">
        <v>15</v>
      </c>
      <c r="AG10" s="423"/>
      <c r="AH10" s="419" t="s">
        <v>340</v>
      </c>
      <c r="AI10" s="419" t="s">
        <v>341</v>
      </c>
      <c r="AJ10" s="419" t="s">
        <v>342</v>
      </c>
      <c r="AK10" s="419" t="s">
        <v>343</v>
      </c>
      <c r="AL10" s="428" t="s">
        <v>337</v>
      </c>
      <c r="AM10" s="426" t="s">
        <v>338</v>
      </c>
      <c r="AN10" s="426" t="s">
        <v>339</v>
      </c>
      <c r="AO10" s="426" t="s">
        <v>33</v>
      </c>
      <c r="AP10" s="419" t="s">
        <v>10</v>
      </c>
      <c r="AQ10" s="422" t="s">
        <v>15</v>
      </c>
      <c r="AR10" s="427"/>
      <c r="AS10" s="419" t="s">
        <v>239</v>
      </c>
      <c r="AT10" s="419" t="s">
        <v>240</v>
      </c>
      <c r="AU10" s="419" t="s">
        <v>241</v>
      </c>
      <c r="AV10" s="419" t="s">
        <v>242</v>
      </c>
      <c r="AW10" s="419" t="s">
        <v>243</v>
      </c>
      <c r="AX10" s="419" t="s">
        <v>38</v>
      </c>
      <c r="AY10" s="420" t="s">
        <v>36</v>
      </c>
      <c r="AZ10" s="425" t="s">
        <v>15</v>
      </c>
      <c r="BA10" s="402"/>
      <c r="BB10" s="432"/>
      <c r="BC10" s="432" t="s">
        <v>66</v>
      </c>
      <c r="BD10" s="432" t="s">
        <v>67</v>
      </c>
      <c r="BE10" s="432" t="s">
        <v>68</v>
      </c>
      <c r="BF10" s="432" t="s">
        <v>102</v>
      </c>
      <c r="BG10" s="432"/>
    </row>
    <row r="11" spans="1:59" s="412" customFormat="1" x14ac:dyDescent="0.3">
      <c r="F11" s="423"/>
      <c r="G11" s="41"/>
      <c r="H11" s="41"/>
      <c r="I11" s="41"/>
      <c r="J11" s="41"/>
      <c r="K11" s="41"/>
      <c r="L11" s="4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414"/>
      <c r="AE11" s="434"/>
      <c r="AF11" s="434"/>
      <c r="AG11" s="423"/>
      <c r="AL11" s="418"/>
      <c r="AM11" s="418"/>
      <c r="AN11" s="418"/>
      <c r="AO11" s="418"/>
      <c r="AR11" s="423"/>
      <c r="AY11" s="434"/>
      <c r="AZ11" s="434"/>
      <c r="BA11" s="423"/>
      <c r="BB11" s="435"/>
      <c r="BC11" s="435"/>
      <c r="BD11" s="435"/>
      <c r="BE11" s="435"/>
      <c r="BF11" s="435"/>
      <c r="BG11" s="435"/>
    </row>
    <row r="12" spans="1:59" x14ac:dyDescent="0.3">
      <c r="A12" s="448">
        <v>16</v>
      </c>
      <c r="B12" s="448" t="s">
        <v>248</v>
      </c>
      <c r="C12" s="448" t="s">
        <v>257</v>
      </c>
      <c r="D12" s="448" t="s">
        <v>258</v>
      </c>
      <c r="E12" s="448" t="s">
        <v>259</v>
      </c>
      <c r="F12" s="402"/>
      <c r="G12" s="162">
        <v>6.2</v>
      </c>
      <c r="H12" s="162">
        <v>6.4</v>
      </c>
      <c r="I12" s="162">
        <v>5.8</v>
      </c>
      <c r="J12" s="162">
        <v>5.5</v>
      </c>
      <c r="K12" s="162">
        <v>6</v>
      </c>
      <c r="L12" s="162">
        <v>5.5</v>
      </c>
      <c r="M12" s="182">
        <f>SUM(G12:L12)/6</f>
        <v>5.9000000000000012</v>
      </c>
      <c r="N12" s="162">
        <v>7</v>
      </c>
      <c r="O12" s="162">
        <v>7.2</v>
      </c>
      <c r="P12" s="162">
        <v>6.9</v>
      </c>
      <c r="Q12" s="182">
        <f>((N12*0.5)+(O12*0.25)+(P12*0.25))</f>
        <v>7.0250000000000004</v>
      </c>
      <c r="R12" s="162"/>
      <c r="S12" s="182">
        <f>Q12-R12</f>
        <v>7.0250000000000004</v>
      </c>
      <c r="T12" s="162">
        <v>5.9</v>
      </c>
      <c r="U12" s="162"/>
      <c r="V12" s="182">
        <f>T12-U12</f>
        <v>5.9</v>
      </c>
      <c r="W12" s="21">
        <f>SUM((M12*0.6),(S12*0.25),(V12*0.15))</f>
        <v>6.1812500000000004</v>
      </c>
      <c r="X12" s="436"/>
      <c r="Y12" s="440">
        <v>3</v>
      </c>
      <c r="Z12" s="440"/>
      <c r="AA12" s="440">
        <v>2</v>
      </c>
      <c r="AB12" s="440">
        <v>5</v>
      </c>
      <c r="AC12" s="440"/>
      <c r="AD12" s="438">
        <f>SUM(Y12:AC12)</f>
        <v>10</v>
      </c>
      <c r="AE12" s="441">
        <v>6</v>
      </c>
      <c r="AF12" s="442">
        <f>(AD12+AE12)/4</f>
        <v>4</v>
      </c>
      <c r="AG12" s="443"/>
      <c r="AH12" s="437">
        <v>5</v>
      </c>
      <c r="AI12" s="437">
        <v>4</v>
      </c>
      <c r="AJ12" s="437">
        <v>6</v>
      </c>
      <c r="AK12" s="437">
        <v>2</v>
      </c>
      <c r="AL12" s="527">
        <f>SUM(AH12:AK12)/4</f>
        <v>4.25</v>
      </c>
      <c r="AM12" s="437">
        <v>4</v>
      </c>
      <c r="AN12" s="437">
        <v>3</v>
      </c>
      <c r="AO12" s="439">
        <f>SUM((AL12*0.4),(AM12*0.3),(AN12*0.3))</f>
        <v>3.8000000000000003</v>
      </c>
      <c r="AP12" s="444"/>
      <c r="AQ12" s="439">
        <f>AO12-AP12</f>
        <v>3.8000000000000003</v>
      </c>
      <c r="AR12" s="436"/>
      <c r="AS12" s="440">
        <v>5</v>
      </c>
      <c r="AT12" s="440"/>
      <c r="AU12" s="440">
        <v>2.5</v>
      </c>
      <c r="AV12" s="440">
        <v>6.5</v>
      </c>
      <c r="AW12" s="440"/>
      <c r="AX12" s="438">
        <f>SUM(AS12:AW12)</f>
        <v>14</v>
      </c>
      <c r="AY12" s="441">
        <v>7.17</v>
      </c>
      <c r="AZ12" s="442">
        <f>(AX12+AY12)/4</f>
        <v>5.2925000000000004</v>
      </c>
      <c r="BA12" s="443"/>
      <c r="BB12" s="447"/>
      <c r="BC12" s="445">
        <f>W12</f>
        <v>6.1812500000000004</v>
      </c>
      <c r="BD12" s="445">
        <f>AF12</f>
        <v>4</v>
      </c>
      <c r="BE12" s="445">
        <f>AQ12</f>
        <v>3.8000000000000003</v>
      </c>
      <c r="BF12" s="445">
        <f>AZ12</f>
        <v>5.2925000000000004</v>
      </c>
      <c r="BG12" s="447">
        <f>(BC12+BD12+BE12+BF12)/4</f>
        <v>4.8184374999999999</v>
      </c>
    </row>
    <row r="15" spans="1:59" x14ac:dyDescent="0.3">
      <c r="G15" s="178"/>
      <c r="H15" s="600"/>
      <c r="I15" s="600"/>
      <c r="J15" s="178"/>
      <c r="K15" s="178"/>
      <c r="L15" s="178"/>
    </row>
    <row r="16" spans="1:59" ht="14.4" customHeight="1" x14ac:dyDescent="0.3">
      <c r="G16" s="181"/>
      <c r="H16" s="600"/>
      <c r="I16" s="600"/>
      <c r="J16" s="181"/>
      <c r="K16" s="181"/>
      <c r="L16" s="213"/>
      <c r="AS16" s="73"/>
      <c r="AT16" s="73"/>
      <c r="AU16" s="73"/>
      <c r="AV16" s="73"/>
      <c r="AW16" s="73"/>
    </row>
  </sheetData>
  <mergeCells count="7">
    <mergeCell ref="A3:B3"/>
    <mergeCell ref="A5:B5"/>
    <mergeCell ref="BC7:BF7"/>
    <mergeCell ref="H15:H16"/>
    <mergeCell ref="I15:I16"/>
    <mergeCell ref="O9:O10"/>
    <mergeCell ref="P9:P10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BCA6-89FF-4E56-B790-5517BE88086B}">
  <sheetPr>
    <pageSetUpPr fitToPage="1"/>
  </sheetPr>
  <dimension ref="A1:DC27"/>
  <sheetViews>
    <sheetView topLeftCell="A2" zoomScaleNormal="100" workbookViewId="0">
      <selection activeCell="B13" sqref="B13:B18"/>
    </sheetView>
  </sheetViews>
  <sheetFormatPr defaultRowHeight="13.2" x14ac:dyDescent="0.25"/>
  <cols>
    <col min="1" max="1" width="5.6640625" customWidth="1"/>
    <col min="2" max="2" width="19.33203125" customWidth="1"/>
    <col min="3" max="3" width="24.77734375" customWidth="1"/>
    <col min="4" max="4" width="22" customWidth="1"/>
    <col min="5" max="5" width="16.109375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23" max="23" width="2.88671875" customWidth="1"/>
    <col min="33" max="33" width="2.88671875" customWidth="1"/>
    <col min="43" max="43" width="2.88671875" customWidth="1"/>
    <col min="53" max="53" width="2.6640625" customWidth="1"/>
    <col min="54" max="54" width="7.5546875" customWidth="1"/>
    <col min="55" max="55" width="10.6640625" customWidth="1"/>
    <col min="56" max="56" width="10.33203125" customWidth="1"/>
    <col min="57" max="57" width="9.33203125" customWidth="1"/>
    <col min="58" max="58" width="11" customWidth="1"/>
    <col min="59" max="59" width="9" customWidth="1"/>
    <col min="71" max="71" width="2.88671875" customWidth="1"/>
    <col min="76" max="76" width="2.88671875" customWidth="1"/>
    <col min="85" max="85" width="2.88671875" customWidth="1"/>
    <col min="90" max="90" width="2.88671875" customWidth="1"/>
    <col min="91" max="92" width="6.6640625" customWidth="1"/>
    <col min="93" max="93" width="6.44140625" customWidth="1"/>
    <col min="94" max="94" width="6.6640625" customWidth="1"/>
    <col min="95" max="95" width="13" customWidth="1"/>
    <col min="96" max="96" width="3.6640625" customWidth="1"/>
    <col min="97" max="98" width="6.6640625" customWidth="1"/>
    <col min="99" max="99" width="6.44140625" customWidth="1"/>
    <col min="100" max="100" width="6.6640625" customWidth="1"/>
    <col min="102" max="102" width="2.44140625" customWidth="1"/>
    <col min="103" max="103" width="8.33203125" customWidth="1"/>
    <col min="104" max="104" width="10.5546875" customWidth="1"/>
    <col min="105" max="105" width="3.5546875" customWidth="1"/>
    <col min="107" max="107" width="13.109375" customWidth="1"/>
  </cols>
  <sheetData>
    <row r="1" spans="1:107" ht="15.6" x14ac:dyDescent="0.3">
      <c r="A1" s="97" t="str">
        <f>'Comp Detail'!A1</f>
        <v>Vaulting NSW State Championships 2024</v>
      </c>
      <c r="B1" s="3"/>
      <c r="C1" s="103"/>
      <c r="D1" s="164" t="s">
        <v>69</v>
      </c>
      <c r="E1" s="328" t="s">
        <v>318</v>
      </c>
      <c r="F1" s="1"/>
      <c r="H1" s="1"/>
      <c r="I1" s="1"/>
      <c r="J1" s="1"/>
      <c r="K1" s="1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B1" s="1"/>
      <c r="BC1" s="1"/>
      <c r="BD1" s="1"/>
      <c r="BE1" s="1"/>
      <c r="BF1" s="1"/>
      <c r="BG1" s="1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21"/>
      <c r="BU1" s="21"/>
      <c r="BV1" s="21"/>
      <c r="BW1" s="21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21"/>
      <c r="CI1" s="21"/>
      <c r="CJ1" s="21"/>
      <c r="CK1" s="21"/>
      <c r="CL1" s="103"/>
      <c r="CM1" s="103"/>
      <c r="CN1" s="103"/>
      <c r="CO1" s="103"/>
      <c r="CP1" s="103"/>
      <c r="CQ1" s="197">
        <f ca="1">NOW()</f>
        <v>45455.966401967591</v>
      </c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97">
        <f ca="1">NOW()</f>
        <v>45455.966401967591</v>
      </c>
    </row>
    <row r="2" spans="1:107" ht="15.6" x14ac:dyDescent="0.3">
      <c r="A2" s="28"/>
      <c r="B2" s="3"/>
      <c r="C2" s="103"/>
      <c r="E2" s="59" t="s">
        <v>373</v>
      </c>
      <c r="F2" s="1"/>
      <c r="G2" s="1"/>
      <c r="H2" s="1"/>
      <c r="I2" s="1"/>
      <c r="J2" s="1"/>
      <c r="K2" s="1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B2" s="1"/>
      <c r="BC2" s="1"/>
      <c r="BD2" s="1"/>
      <c r="BE2" s="1"/>
      <c r="BF2" s="1"/>
      <c r="BG2" s="1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21"/>
      <c r="BU2" s="21"/>
      <c r="BV2" s="21"/>
      <c r="BW2" s="21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21"/>
      <c r="CI2" s="21"/>
      <c r="CJ2" s="21"/>
      <c r="CK2" s="21"/>
      <c r="CL2" s="103"/>
      <c r="CM2" s="103"/>
      <c r="CN2" s="103"/>
      <c r="CO2" s="103"/>
      <c r="CP2" s="103"/>
      <c r="CQ2" s="198">
        <f ca="1">NOW()</f>
        <v>45455.966401967591</v>
      </c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98">
        <f ca="1">NOW()</f>
        <v>45455.966401967591</v>
      </c>
    </row>
    <row r="3" spans="1:107" ht="15.6" x14ac:dyDescent="0.3">
      <c r="A3" s="595" t="str">
        <f>'Comp Detail'!A3</f>
        <v>7th to 9th June 2024</v>
      </c>
      <c r="B3" s="596"/>
      <c r="C3" s="103"/>
      <c r="D3" s="164"/>
      <c r="E3" s="328" t="s">
        <v>205</v>
      </c>
      <c r="BA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</row>
    <row r="4" spans="1:107" ht="15.6" x14ac:dyDescent="0.3">
      <c r="A4" s="105"/>
      <c r="B4" s="103"/>
      <c r="C4" s="103"/>
      <c r="D4" s="164"/>
      <c r="E4" s="328" t="s">
        <v>317</v>
      </c>
      <c r="BA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</row>
    <row r="5" spans="1:107" ht="15.6" x14ac:dyDescent="0.3">
      <c r="A5" s="105"/>
      <c r="B5" s="103"/>
      <c r="C5" s="103"/>
      <c r="D5" s="164"/>
      <c r="E5" s="41"/>
      <c r="BA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</row>
    <row r="6" spans="1:107" ht="15.6" x14ac:dyDescent="0.3">
      <c r="A6" s="105"/>
      <c r="B6" s="103"/>
      <c r="C6" s="164"/>
      <c r="D6" s="103"/>
      <c r="E6" s="103"/>
      <c r="F6" s="176" t="s">
        <v>77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84"/>
      <c r="X6" s="176"/>
      <c r="Y6" s="184"/>
      <c r="Z6" s="184"/>
      <c r="AA6" s="184"/>
      <c r="AB6" s="184"/>
      <c r="AC6" s="184"/>
      <c r="AD6" s="184"/>
      <c r="AE6" s="184"/>
      <c r="AF6" s="184"/>
      <c r="AG6" s="184"/>
      <c r="AH6" s="176"/>
      <c r="AI6" s="184"/>
      <c r="AJ6" s="184"/>
      <c r="AK6" s="184"/>
      <c r="AL6" s="184"/>
      <c r="AM6" s="184"/>
      <c r="AN6" s="184"/>
      <c r="AO6" s="184"/>
      <c r="AP6" s="184"/>
      <c r="AQ6" s="184"/>
      <c r="AR6" s="176"/>
      <c r="AS6" s="184"/>
      <c r="AT6" s="184"/>
      <c r="AU6" s="184"/>
      <c r="AV6" s="184"/>
      <c r="AW6" s="184"/>
      <c r="AX6" s="184"/>
      <c r="AY6" s="184"/>
      <c r="AZ6" s="184"/>
      <c r="BA6" s="103"/>
      <c r="BB6" s="183" t="s">
        <v>51</v>
      </c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7"/>
      <c r="BT6" s="215" t="s">
        <v>51</v>
      </c>
      <c r="BU6" s="216"/>
      <c r="BV6" s="216"/>
      <c r="BW6" s="216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215" t="s">
        <v>51</v>
      </c>
      <c r="CI6" s="216"/>
      <c r="CJ6" s="216"/>
      <c r="CK6" s="216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</row>
    <row r="7" spans="1:107" ht="15.6" x14ac:dyDescent="0.3">
      <c r="A7" s="105" t="s">
        <v>100</v>
      </c>
      <c r="B7" s="165"/>
      <c r="C7" s="103"/>
      <c r="D7" s="103"/>
      <c r="E7" s="103"/>
      <c r="F7" s="165" t="s">
        <v>47</v>
      </c>
      <c r="G7" s="103" t="str">
        <f>E1</f>
        <v>Nina Fritzell</v>
      </c>
      <c r="H7" s="103"/>
      <c r="I7" s="103"/>
      <c r="J7" s="103"/>
      <c r="K7" s="103"/>
      <c r="M7" s="165"/>
      <c r="N7" s="165"/>
      <c r="O7" s="165"/>
      <c r="P7" s="165"/>
      <c r="Q7" s="165"/>
      <c r="R7" s="165"/>
      <c r="S7" s="103"/>
      <c r="T7" s="103"/>
      <c r="U7" s="103"/>
      <c r="V7" s="103"/>
      <c r="W7" s="103"/>
      <c r="X7" s="165" t="s">
        <v>46</v>
      </c>
      <c r="Y7" s="103" t="str">
        <f>E2</f>
        <v>Juan Cardaci</v>
      </c>
      <c r="Z7" s="103"/>
      <c r="AA7" s="103"/>
      <c r="AB7" s="103"/>
      <c r="AC7" s="103"/>
      <c r="AD7" s="103"/>
      <c r="AE7" s="103"/>
      <c r="AF7" s="103"/>
      <c r="AG7" s="103"/>
      <c r="AH7" s="165" t="s">
        <v>48</v>
      </c>
      <c r="AI7" s="103" t="str">
        <f>E3</f>
        <v>Robyn Bruderer</v>
      </c>
      <c r="AJ7" s="103"/>
      <c r="AK7" s="103"/>
      <c r="AL7" s="103"/>
      <c r="AM7" s="103"/>
      <c r="AN7" s="103"/>
      <c r="AO7" s="103"/>
      <c r="AP7" s="103"/>
      <c r="AQ7" s="103"/>
      <c r="AR7" s="165" t="s">
        <v>101</v>
      </c>
      <c r="AS7" s="103" t="str">
        <f>E4</f>
        <v>Janet Leadbeater</v>
      </c>
      <c r="AT7" s="103"/>
      <c r="AU7" s="103"/>
      <c r="AV7" s="103"/>
      <c r="AW7" s="103"/>
      <c r="AX7" s="103"/>
      <c r="AY7" s="103"/>
      <c r="AZ7" s="103"/>
      <c r="BA7" s="217"/>
      <c r="BB7" s="165" t="s">
        <v>47</v>
      </c>
      <c r="BC7" s="103" t="str">
        <f>E4</f>
        <v>Janet Leadbeater</v>
      </c>
      <c r="BD7" s="103"/>
      <c r="BE7" s="103"/>
      <c r="BF7" s="103"/>
      <c r="BG7" s="103"/>
      <c r="BI7" s="165"/>
      <c r="BJ7" s="165"/>
      <c r="BK7" s="165"/>
      <c r="BL7" s="165"/>
      <c r="BM7" s="165"/>
      <c r="BN7" s="165"/>
      <c r="BO7" s="103"/>
      <c r="BP7" s="103"/>
      <c r="BQ7" s="103"/>
      <c r="BR7" s="103"/>
      <c r="BS7" s="103"/>
      <c r="BT7" s="208" t="s">
        <v>46</v>
      </c>
      <c r="BU7" s="21" t="str">
        <f>E1</f>
        <v>Nina Fritzell</v>
      </c>
      <c r="BV7" s="21"/>
      <c r="BW7" s="21"/>
      <c r="BX7" s="103"/>
      <c r="BY7" s="165" t="s">
        <v>48</v>
      </c>
      <c r="BZ7" s="165"/>
      <c r="CA7" s="103" t="str">
        <f>E2</f>
        <v>Juan Cardaci</v>
      </c>
      <c r="CB7" s="103"/>
      <c r="CC7" s="103"/>
      <c r="CD7" s="103"/>
      <c r="CE7" s="165"/>
      <c r="CF7" s="165"/>
      <c r="CG7" s="103"/>
      <c r="CH7" s="208" t="s">
        <v>101</v>
      </c>
      <c r="CI7" s="21" t="str">
        <f>E3</f>
        <v>Robyn Bruderer</v>
      </c>
      <c r="CJ7" s="21"/>
      <c r="CK7" s="21"/>
      <c r="CL7" s="199"/>
      <c r="CM7" s="218"/>
      <c r="CN7" s="218"/>
      <c r="CO7" s="218"/>
      <c r="CP7" s="218"/>
      <c r="CR7" s="219"/>
      <c r="CS7" s="218"/>
      <c r="CT7" s="218"/>
      <c r="CU7" s="218"/>
      <c r="CV7" s="218"/>
      <c r="CW7" s="103"/>
      <c r="CX7" s="219"/>
      <c r="CY7" s="218"/>
      <c r="CZ7" s="218"/>
      <c r="DA7" s="218"/>
      <c r="DB7" s="165" t="s">
        <v>12</v>
      </c>
      <c r="DC7" s="103"/>
    </row>
    <row r="8" spans="1:107" ht="15.6" x14ac:dyDescent="0.3">
      <c r="A8" s="105" t="s">
        <v>83</v>
      </c>
      <c r="B8" s="201">
        <v>3</v>
      </c>
      <c r="C8" s="103"/>
      <c r="D8" s="103"/>
      <c r="E8" s="103"/>
      <c r="F8" s="165" t="s">
        <v>26</v>
      </c>
      <c r="G8" s="103"/>
      <c r="H8" s="103"/>
      <c r="I8" s="103"/>
      <c r="J8" s="103"/>
      <c r="K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220"/>
      <c r="BB8" s="165" t="s">
        <v>26</v>
      </c>
      <c r="BC8" s="103"/>
      <c r="BD8" s="103"/>
      <c r="BE8" s="103"/>
      <c r="BF8" s="103"/>
      <c r="BG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21"/>
      <c r="BU8" s="21"/>
      <c r="BV8" s="21"/>
      <c r="BW8" s="21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21"/>
      <c r="CI8" s="21"/>
      <c r="CJ8" s="21"/>
      <c r="CK8" s="21"/>
      <c r="CL8" s="199"/>
      <c r="CM8" s="218"/>
      <c r="CN8" s="218"/>
      <c r="CO8" s="218"/>
      <c r="CP8" s="218"/>
      <c r="CQ8" s="103"/>
      <c r="CR8" s="219"/>
      <c r="CS8" s="218"/>
      <c r="CT8" s="218"/>
      <c r="CU8" s="218"/>
      <c r="CV8" s="218"/>
      <c r="CW8" s="103"/>
      <c r="CX8" s="219"/>
      <c r="CY8" s="218"/>
      <c r="CZ8" s="218"/>
      <c r="DA8" s="218"/>
      <c r="DB8" s="103"/>
      <c r="DC8" s="103"/>
    </row>
    <row r="9" spans="1:107" ht="15.6" x14ac:dyDescent="0.3">
      <c r="A9" s="105"/>
      <c r="B9" s="201"/>
      <c r="C9" s="103"/>
      <c r="D9" s="103"/>
      <c r="E9" s="103"/>
      <c r="F9" s="165"/>
      <c r="G9" s="103"/>
      <c r="H9" s="103"/>
      <c r="I9" s="103"/>
      <c r="J9" s="103"/>
      <c r="K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220"/>
      <c r="BB9" s="165"/>
      <c r="BC9" s="103"/>
      <c r="BD9" s="103"/>
      <c r="BE9" s="103"/>
      <c r="BF9" s="103"/>
      <c r="BG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21"/>
      <c r="BU9" s="21"/>
      <c r="BV9" s="21"/>
      <c r="BW9" s="21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21"/>
      <c r="CI9" s="21"/>
      <c r="CJ9" s="21"/>
      <c r="CK9" s="21"/>
      <c r="CL9" s="199"/>
      <c r="CM9" s="218"/>
      <c r="CN9" s="218"/>
      <c r="CO9" s="218"/>
      <c r="CP9" s="218"/>
      <c r="CQ9" s="103"/>
      <c r="CR9" s="219"/>
      <c r="CS9" s="218"/>
      <c r="CT9" s="218"/>
      <c r="CU9" s="218"/>
      <c r="CV9" s="218"/>
      <c r="CW9" s="103"/>
      <c r="CX9" s="219"/>
      <c r="CY9" s="218"/>
      <c r="CZ9" s="218"/>
      <c r="DA9" s="218"/>
      <c r="DB9" s="103"/>
      <c r="DC9" s="103"/>
    </row>
    <row r="10" spans="1:107" ht="14.4" x14ac:dyDescent="0.3">
      <c r="A10" s="103"/>
      <c r="B10" s="103"/>
      <c r="C10" s="103"/>
      <c r="D10" s="103"/>
      <c r="E10" s="103"/>
      <c r="F10" s="165" t="s">
        <v>1</v>
      </c>
      <c r="G10" s="103"/>
      <c r="H10" s="103"/>
      <c r="I10" s="103"/>
      <c r="J10" s="103"/>
      <c r="K10" s="103"/>
      <c r="L10" s="177" t="s">
        <v>1</v>
      </c>
      <c r="M10" s="178"/>
      <c r="N10" s="599" t="s">
        <v>209</v>
      </c>
      <c r="O10" s="600" t="s">
        <v>210</v>
      </c>
      <c r="P10" s="370"/>
      <c r="Q10" s="178"/>
      <c r="R10" s="178" t="s">
        <v>2</v>
      </c>
      <c r="T10" s="178"/>
      <c r="U10" s="178" t="s">
        <v>3</v>
      </c>
      <c r="V10" s="178" t="s">
        <v>84</v>
      </c>
      <c r="W10" s="128"/>
      <c r="X10" s="103"/>
      <c r="Y10" s="103"/>
      <c r="Z10" s="103"/>
      <c r="AA10" s="103"/>
      <c r="AB10" s="103"/>
      <c r="AC10" s="103"/>
      <c r="AD10" s="103"/>
      <c r="AE10" s="103"/>
      <c r="AF10" s="103"/>
      <c r="AG10" s="128"/>
      <c r="AH10" s="103"/>
      <c r="AI10" s="103"/>
      <c r="AJ10" s="103"/>
      <c r="AK10" s="103"/>
      <c r="AL10" s="103"/>
      <c r="AM10" s="103"/>
      <c r="AN10" s="103"/>
      <c r="AO10" s="103"/>
      <c r="AP10" s="103"/>
      <c r="AQ10" s="128"/>
      <c r="AR10" s="103"/>
      <c r="AS10" s="103"/>
      <c r="AT10" s="103"/>
      <c r="AU10" s="103"/>
      <c r="AV10" s="103"/>
      <c r="AW10" s="103"/>
      <c r="AX10" s="103"/>
      <c r="AY10" s="103"/>
      <c r="AZ10" s="103"/>
      <c r="BA10" s="221"/>
      <c r="BB10" s="165" t="s">
        <v>1</v>
      </c>
      <c r="BC10" s="103"/>
      <c r="BD10" s="103"/>
      <c r="BE10" s="103"/>
      <c r="BF10" s="103"/>
      <c r="BG10" s="103"/>
      <c r="BH10" s="177" t="s">
        <v>1</v>
      </c>
      <c r="BI10" s="178"/>
      <c r="BJ10" s="599" t="s">
        <v>209</v>
      </c>
      <c r="BK10" s="600" t="s">
        <v>210</v>
      </c>
      <c r="BL10" s="178"/>
      <c r="BM10" s="178"/>
      <c r="BN10" s="178" t="s">
        <v>2</v>
      </c>
      <c r="BP10" s="178"/>
      <c r="BQ10" s="178" t="s">
        <v>3</v>
      </c>
      <c r="BR10" s="178" t="s">
        <v>84</v>
      </c>
      <c r="BS10" s="103"/>
      <c r="BT10" s="208"/>
      <c r="BU10" s="21"/>
      <c r="BV10" s="21" t="s">
        <v>10</v>
      </c>
      <c r="BW10" s="21" t="s">
        <v>13</v>
      </c>
      <c r="BX10" s="103"/>
      <c r="BY10" s="103" t="s">
        <v>14</v>
      </c>
      <c r="BZ10" s="103"/>
      <c r="CA10" s="103"/>
      <c r="CB10" s="103"/>
      <c r="CC10" s="103"/>
      <c r="CD10" s="103"/>
      <c r="CE10" s="103"/>
      <c r="CF10" s="128" t="s">
        <v>14</v>
      </c>
      <c r="CG10" s="103"/>
      <c r="CH10" s="208"/>
      <c r="CI10" s="21"/>
      <c r="CJ10" s="21" t="s">
        <v>10</v>
      </c>
      <c r="CK10" s="21" t="s">
        <v>13</v>
      </c>
      <c r="CL10" s="199"/>
      <c r="CM10" s="139"/>
      <c r="CN10" s="218"/>
      <c r="CO10" s="218"/>
      <c r="CP10" s="218"/>
      <c r="CQ10" s="178" t="s">
        <v>50</v>
      </c>
      <c r="CR10" s="219"/>
      <c r="CS10" s="139"/>
      <c r="CT10" s="218"/>
      <c r="CU10" s="218"/>
      <c r="CV10" s="218"/>
      <c r="CW10" s="178" t="s">
        <v>51</v>
      </c>
      <c r="CX10" s="219"/>
      <c r="CY10" s="371" t="s">
        <v>8</v>
      </c>
      <c r="CZ10" s="371" t="s">
        <v>211</v>
      </c>
      <c r="DA10" s="371"/>
      <c r="DB10" s="213" t="s">
        <v>52</v>
      </c>
      <c r="DC10" s="181"/>
    </row>
    <row r="11" spans="1:107" ht="14.4" x14ac:dyDescent="0.3">
      <c r="A11" s="167" t="s">
        <v>24</v>
      </c>
      <c r="B11" s="167" t="s">
        <v>25</v>
      </c>
      <c r="C11" s="167" t="s">
        <v>26</v>
      </c>
      <c r="D11" s="167" t="s">
        <v>27</v>
      </c>
      <c r="E11" s="167" t="s">
        <v>28</v>
      </c>
      <c r="F11" s="167" t="s">
        <v>85</v>
      </c>
      <c r="G11" s="167" t="s">
        <v>86</v>
      </c>
      <c r="H11" s="167" t="s">
        <v>87</v>
      </c>
      <c r="I11" s="167" t="s">
        <v>88</v>
      </c>
      <c r="J11" s="167" t="s">
        <v>89</v>
      </c>
      <c r="K11" s="167" t="s">
        <v>90</v>
      </c>
      <c r="L11" s="179" t="s">
        <v>34</v>
      </c>
      <c r="M11" s="161" t="s">
        <v>208</v>
      </c>
      <c r="N11" s="599"/>
      <c r="O11" s="599"/>
      <c r="P11" s="369" t="s">
        <v>2</v>
      </c>
      <c r="Q11" s="161" t="s">
        <v>91</v>
      </c>
      <c r="R11" s="179" t="s">
        <v>34</v>
      </c>
      <c r="S11" s="180" t="s">
        <v>3</v>
      </c>
      <c r="T11" s="161" t="s">
        <v>91</v>
      </c>
      <c r="U11" s="179" t="s">
        <v>34</v>
      </c>
      <c r="V11" s="179" t="s">
        <v>34</v>
      </c>
      <c r="W11" s="185"/>
      <c r="X11" s="130" t="s">
        <v>29</v>
      </c>
      <c r="Y11" s="130" t="s">
        <v>30</v>
      </c>
      <c r="Z11" s="130" t="s">
        <v>42</v>
      </c>
      <c r="AA11" s="130" t="s">
        <v>39</v>
      </c>
      <c r="AB11" s="130" t="s">
        <v>98</v>
      </c>
      <c r="AC11" s="130" t="s">
        <v>43</v>
      </c>
      <c r="AD11" s="130" t="s">
        <v>99</v>
      </c>
      <c r="AE11" s="130" t="s">
        <v>38</v>
      </c>
      <c r="AF11" s="130" t="s">
        <v>37</v>
      </c>
      <c r="AG11" s="185"/>
      <c r="AH11" s="130" t="s">
        <v>29</v>
      </c>
      <c r="AI11" s="130" t="s">
        <v>30</v>
      </c>
      <c r="AJ11" s="130" t="s">
        <v>42</v>
      </c>
      <c r="AK11" s="130" t="s">
        <v>39</v>
      </c>
      <c r="AL11" s="130" t="s">
        <v>98</v>
      </c>
      <c r="AM11" s="130" t="s">
        <v>43</v>
      </c>
      <c r="AN11" s="130" t="s">
        <v>99</v>
      </c>
      <c r="AO11" s="130" t="s">
        <v>38</v>
      </c>
      <c r="AP11" s="130" t="s">
        <v>37</v>
      </c>
      <c r="AQ11" s="185"/>
      <c r="AR11" s="130" t="s">
        <v>29</v>
      </c>
      <c r="AS11" s="130" t="s">
        <v>30</v>
      </c>
      <c r="AT11" s="130" t="s">
        <v>42</v>
      </c>
      <c r="AU11" s="130" t="s">
        <v>39</v>
      </c>
      <c r="AV11" s="130" t="s">
        <v>98</v>
      </c>
      <c r="AW11" s="130" t="s">
        <v>43</v>
      </c>
      <c r="AX11" s="130" t="s">
        <v>99</v>
      </c>
      <c r="AY11" s="130" t="s">
        <v>38</v>
      </c>
      <c r="AZ11" s="130" t="s">
        <v>37</v>
      </c>
      <c r="BA11" s="222"/>
      <c r="BB11" s="167" t="s">
        <v>85</v>
      </c>
      <c r="BC11" s="167" t="s">
        <v>86</v>
      </c>
      <c r="BD11" s="167" t="s">
        <v>87</v>
      </c>
      <c r="BE11" s="167" t="s">
        <v>88</v>
      </c>
      <c r="BF11" s="167" t="s">
        <v>89</v>
      </c>
      <c r="BG11" s="167" t="s">
        <v>90</v>
      </c>
      <c r="BH11" s="179" t="s">
        <v>34</v>
      </c>
      <c r="BI11" s="161" t="s">
        <v>208</v>
      </c>
      <c r="BJ11" s="599"/>
      <c r="BK11" s="599"/>
      <c r="BL11" s="369" t="s">
        <v>2</v>
      </c>
      <c r="BM11" s="161" t="s">
        <v>91</v>
      </c>
      <c r="BN11" s="179" t="s">
        <v>34</v>
      </c>
      <c r="BO11" s="180" t="s">
        <v>3</v>
      </c>
      <c r="BP11" s="161" t="s">
        <v>91</v>
      </c>
      <c r="BQ11" s="179" t="s">
        <v>34</v>
      </c>
      <c r="BR11" s="179" t="s">
        <v>34</v>
      </c>
      <c r="BS11" s="189"/>
      <c r="BT11" s="209" t="s">
        <v>36</v>
      </c>
      <c r="BU11" s="209" t="s">
        <v>13</v>
      </c>
      <c r="BV11" s="209" t="s">
        <v>9</v>
      </c>
      <c r="BW11" s="209" t="s">
        <v>15</v>
      </c>
      <c r="BX11" s="189"/>
      <c r="BY11" s="161" t="s">
        <v>118</v>
      </c>
      <c r="BZ11" s="161" t="s">
        <v>4</v>
      </c>
      <c r="CA11" s="161" t="s">
        <v>5</v>
      </c>
      <c r="CB11" s="161" t="s">
        <v>6</v>
      </c>
      <c r="CC11" s="161" t="s">
        <v>7</v>
      </c>
      <c r="CD11" s="161" t="s">
        <v>33</v>
      </c>
      <c r="CE11" s="130" t="s">
        <v>21</v>
      </c>
      <c r="CF11" s="130" t="s">
        <v>15</v>
      </c>
      <c r="CG11" s="189"/>
      <c r="CH11" s="209" t="s">
        <v>36</v>
      </c>
      <c r="CI11" s="209" t="s">
        <v>13</v>
      </c>
      <c r="CJ11" s="209" t="s">
        <v>9</v>
      </c>
      <c r="CK11" s="209" t="s">
        <v>15</v>
      </c>
      <c r="CL11" s="202"/>
      <c r="CM11" s="223" t="s">
        <v>66</v>
      </c>
      <c r="CN11" s="223" t="s">
        <v>67</v>
      </c>
      <c r="CO11" s="223" t="s">
        <v>68</v>
      </c>
      <c r="CP11" s="223" t="s">
        <v>102</v>
      </c>
      <c r="CQ11" s="206" t="s">
        <v>32</v>
      </c>
      <c r="CR11" s="219"/>
      <c r="CS11" s="223" t="s">
        <v>66</v>
      </c>
      <c r="CT11" s="223" t="s">
        <v>67</v>
      </c>
      <c r="CU11" s="223" t="s">
        <v>68</v>
      </c>
      <c r="CV11" s="223" t="s">
        <v>102</v>
      </c>
      <c r="CW11" s="206" t="s">
        <v>32</v>
      </c>
      <c r="CX11" s="224"/>
      <c r="CY11" s="223" t="s">
        <v>32</v>
      </c>
      <c r="CZ11" s="223" t="s">
        <v>32</v>
      </c>
      <c r="DA11" s="223"/>
      <c r="DB11" s="179" t="s">
        <v>32</v>
      </c>
      <c r="DC11" s="179" t="s">
        <v>35</v>
      </c>
    </row>
    <row r="12" spans="1:107" ht="14.4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5"/>
      <c r="X12" s="128"/>
      <c r="Y12" s="128"/>
      <c r="Z12" s="128"/>
      <c r="AA12" s="128"/>
      <c r="AB12" s="128"/>
      <c r="AC12" s="128"/>
      <c r="AD12" s="128"/>
      <c r="AE12" s="128"/>
      <c r="AF12" s="128"/>
      <c r="AG12" s="185"/>
      <c r="AH12" s="128"/>
      <c r="AI12" s="128"/>
      <c r="AJ12" s="128"/>
      <c r="AK12" s="128"/>
      <c r="AL12" s="128"/>
      <c r="AM12" s="128"/>
      <c r="AN12" s="128"/>
      <c r="AO12" s="128"/>
      <c r="AP12" s="128"/>
      <c r="AQ12" s="185"/>
      <c r="AR12" s="128"/>
      <c r="AS12" s="128"/>
      <c r="AT12" s="128"/>
      <c r="AU12" s="128"/>
      <c r="AV12" s="128"/>
      <c r="AW12" s="128"/>
      <c r="AX12" s="128"/>
      <c r="AY12" s="128"/>
      <c r="AZ12" s="128"/>
      <c r="BA12" s="221"/>
      <c r="BB12" s="41"/>
      <c r="BC12" s="41"/>
      <c r="BD12" s="41"/>
      <c r="BE12" s="41"/>
      <c r="BF12" s="41"/>
      <c r="BG12" s="4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9"/>
      <c r="BT12" s="225"/>
      <c r="BU12" s="225"/>
      <c r="BV12" s="225"/>
      <c r="BW12" s="225"/>
      <c r="BX12" s="189"/>
      <c r="BY12" s="181"/>
      <c r="BZ12" s="181"/>
      <c r="CA12" s="181"/>
      <c r="CB12" s="181"/>
      <c r="CC12" s="181"/>
      <c r="CD12" s="181"/>
      <c r="CE12" s="128"/>
      <c r="CF12" s="128"/>
      <c r="CG12" s="189"/>
      <c r="CH12" s="225"/>
      <c r="CI12" s="225"/>
      <c r="CJ12" s="225"/>
      <c r="CK12" s="225"/>
      <c r="CL12" s="202"/>
      <c r="CM12" s="226"/>
      <c r="CN12" s="226"/>
      <c r="CO12" s="226"/>
      <c r="CP12" s="226"/>
      <c r="CQ12" s="178"/>
      <c r="CR12" s="219"/>
      <c r="CS12" s="226"/>
      <c r="CT12" s="226"/>
      <c r="CU12" s="226"/>
      <c r="CV12" s="226"/>
      <c r="CW12" s="178"/>
      <c r="CX12" s="227"/>
      <c r="CY12" s="226"/>
      <c r="CZ12" s="226"/>
      <c r="DA12" s="226"/>
      <c r="DB12" s="213"/>
      <c r="DC12" s="213"/>
    </row>
    <row r="13" spans="1:107" ht="14.4" customHeight="1" x14ac:dyDescent="0.3">
      <c r="A13" s="398">
        <v>8</v>
      </c>
      <c r="B13" s="608" t="s">
        <v>262</v>
      </c>
      <c r="C13" s="398" t="s">
        <v>257</v>
      </c>
      <c r="D13" s="448" t="s">
        <v>266</v>
      </c>
      <c r="E13" s="448" t="s">
        <v>347</v>
      </c>
      <c r="F13" s="162">
        <v>7</v>
      </c>
      <c r="G13" s="162">
        <v>7</v>
      </c>
      <c r="H13" s="162">
        <v>7</v>
      </c>
      <c r="I13" s="162">
        <v>6</v>
      </c>
      <c r="J13" s="162">
        <v>7</v>
      </c>
      <c r="K13" s="162">
        <v>6</v>
      </c>
      <c r="L13" s="182">
        <f t="shared" ref="L13:L18" si="0">SUM(F13:K13)/6</f>
        <v>6.666666666666667</v>
      </c>
      <c r="M13" s="162">
        <v>7.5</v>
      </c>
      <c r="N13" s="162">
        <v>7</v>
      </c>
      <c r="O13" s="162">
        <v>7.5</v>
      </c>
      <c r="P13" s="182">
        <f t="shared" ref="P13:P18" si="1">((M13*0.5)+(N13*0.25)+(O13*0.25))</f>
        <v>7.375</v>
      </c>
      <c r="Q13" s="162"/>
      <c r="R13" s="182">
        <f t="shared" ref="R13:R18" si="2">P13-Q13</f>
        <v>7.375</v>
      </c>
      <c r="S13" s="162">
        <v>7.8</v>
      </c>
      <c r="T13" s="162"/>
      <c r="U13" s="182">
        <f t="shared" ref="U13:U18" si="3">S13-T13</f>
        <v>7.8</v>
      </c>
      <c r="V13" s="21">
        <f t="shared" ref="V13:V18" si="4">SUM((L13*0.6),(R13*0.25),(U13*0.15))</f>
        <v>7.0137499999999999</v>
      </c>
      <c r="W13" s="43"/>
      <c r="X13" s="186">
        <v>5.2</v>
      </c>
      <c r="Y13" s="186">
        <v>7</v>
      </c>
      <c r="Z13" s="186">
        <v>6.5</v>
      </c>
      <c r="AA13" s="186">
        <v>5</v>
      </c>
      <c r="AB13" s="186">
        <v>6.3</v>
      </c>
      <c r="AC13" s="186">
        <v>5.9</v>
      </c>
      <c r="AD13" s="186">
        <v>0</v>
      </c>
      <c r="AE13" s="22">
        <f t="shared" ref="AE13:AE18" si="5">SUM(X13:AD13)</f>
        <v>35.9</v>
      </c>
      <c r="AF13" s="21">
        <f t="shared" ref="AF13:AF18" si="6">AE13/7</f>
        <v>5.1285714285714281</v>
      </c>
      <c r="AG13" s="43"/>
      <c r="AH13" s="186">
        <v>5.2</v>
      </c>
      <c r="AI13" s="186">
        <v>6.2</v>
      </c>
      <c r="AJ13" s="186">
        <v>6.5</v>
      </c>
      <c r="AK13" s="186">
        <v>7.2</v>
      </c>
      <c r="AL13" s="186">
        <v>5</v>
      </c>
      <c r="AM13" s="186">
        <v>6</v>
      </c>
      <c r="AN13" s="186">
        <v>0</v>
      </c>
      <c r="AO13" s="22">
        <f t="shared" ref="AO13:AO18" si="7">SUM(AH13:AN13)</f>
        <v>36.099999999999994</v>
      </c>
      <c r="AP13" s="21">
        <f t="shared" ref="AP13:AP18" si="8">AO13/7</f>
        <v>5.1571428571428566</v>
      </c>
      <c r="AQ13" s="43"/>
      <c r="AR13" s="186">
        <v>5.8</v>
      </c>
      <c r="AS13" s="186">
        <v>6.5</v>
      </c>
      <c r="AT13" s="186">
        <v>6</v>
      </c>
      <c r="AU13" s="186">
        <v>6.5</v>
      </c>
      <c r="AV13" s="186">
        <v>5.8</v>
      </c>
      <c r="AW13" s="186">
        <v>5.8</v>
      </c>
      <c r="AX13" s="186">
        <v>5.8</v>
      </c>
      <c r="AY13" s="22">
        <f t="shared" ref="AY13:AY18" si="9">SUM(AR13:AX13)</f>
        <v>42.199999999999996</v>
      </c>
      <c r="AZ13" s="21">
        <f t="shared" ref="AZ13:AZ18" si="10">AY13/7</f>
        <v>6.0285714285714276</v>
      </c>
      <c r="BA13" s="228"/>
      <c r="BB13" s="162">
        <v>6.5</v>
      </c>
      <c r="BC13" s="162">
        <v>6</v>
      </c>
      <c r="BD13" s="162">
        <v>6.8</v>
      </c>
      <c r="BE13" s="162">
        <v>6</v>
      </c>
      <c r="BF13" s="162">
        <v>6.8</v>
      </c>
      <c r="BG13" s="162">
        <v>6</v>
      </c>
      <c r="BH13" s="182">
        <f t="shared" ref="BH13:BH18" si="11">SUM(BB13:BG13)/6</f>
        <v>6.3500000000000005</v>
      </c>
      <c r="BI13" s="162">
        <v>6.5</v>
      </c>
      <c r="BJ13" s="162">
        <v>6</v>
      </c>
      <c r="BK13" s="162">
        <v>6.8</v>
      </c>
      <c r="BL13" s="182">
        <f t="shared" ref="BL13:BL18" si="12">((BI13*0.5)+(BJ13*0.25)+(BK13*0.25))</f>
        <v>6.45</v>
      </c>
      <c r="BM13" s="162">
        <v>2</v>
      </c>
      <c r="BN13" s="182">
        <f t="shared" ref="BN13:BN18" si="13">BL13-BM13</f>
        <v>4.45</v>
      </c>
      <c r="BO13" s="162">
        <v>7</v>
      </c>
      <c r="BP13" s="162">
        <v>0.2</v>
      </c>
      <c r="BQ13" s="182">
        <f t="shared" ref="BQ13:BQ18" si="14">BO13-BP13</f>
        <v>6.8</v>
      </c>
      <c r="BR13" s="21">
        <f t="shared" ref="BR13:BR18" si="15">SUM((BH13*0.6),(BN13*0.25),(BQ13*0.15))</f>
        <v>5.9425000000000008</v>
      </c>
      <c r="BS13" s="27"/>
      <c r="BT13" s="229">
        <v>7.64</v>
      </c>
      <c r="BU13" s="21">
        <f t="shared" ref="BU13:BU18" si="16">BT13</f>
        <v>7.64</v>
      </c>
      <c r="BV13" s="230"/>
      <c r="BW13" s="21">
        <f t="shared" ref="BW13:BW18" si="17">SUM(BT13-BV13)</f>
        <v>7.64</v>
      </c>
      <c r="BX13" s="27"/>
      <c r="BY13" s="186">
        <v>8.5</v>
      </c>
      <c r="BZ13" s="186">
        <v>4</v>
      </c>
      <c r="CA13" s="186">
        <v>9</v>
      </c>
      <c r="CB13" s="186">
        <v>6</v>
      </c>
      <c r="CC13" s="186">
        <v>5.8</v>
      </c>
      <c r="CD13" s="21">
        <f t="shared" ref="CD13:CD18" si="18">SUM((BY13*0.2),(BZ13*0.25),(CA13*0.2),(CB13*0.2),(CC13*0.15))</f>
        <v>6.57</v>
      </c>
      <c r="CE13" s="351"/>
      <c r="CF13" s="21">
        <f t="shared" ref="CF13:CF18" si="19">CD13-CE13</f>
        <v>6.57</v>
      </c>
      <c r="CG13" s="27"/>
      <c r="CH13" s="229">
        <v>7</v>
      </c>
      <c r="CI13" s="21">
        <f t="shared" ref="CI13:CI18" si="20">CH13</f>
        <v>7</v>
      </c>
      <c r="CJ13" s="230"/>
      <c r="CK13" s="21">
        <f t="shared" ref="CK13:CK18" si="21">SUM(CI13-CJ13)</f>
        <v>7</v>
      </c>
      <c r="CL13" s="210"/>
      <c r="CM13" s="231">
        <f t="shared" ref="CM13:CM18" si="22">V13</f>
        <v>7.0137499999999999</v>
      </c>
      <c r="CN13" s="231">
        <f t="shared" ref="CN13:CN18" si="23">AF13</f>
        <v>5.1285714285714281</v>
      </c>
      <c r="CO13" s="231">
        <f t="shared" ref="CO13:CO18" si="24">AP13</f>
        <v>5.1571428571428566</v>
      </c>
      <c r="CP13" s="231">
        <f t="shared" ref="CP13:CP18" si="25">AZ13</f>
        <v>6.0285714285714276</v>
      </c>
      <c r="CQ13" s="21">
        <f t="shared" ref="CQ13:CQ18" si="26">SUM((V13*0.25)+(AF13*0.25)+(AP13*0.25)+(AZ13*0.25))</f>
        <v>5.8320089285714287</v>
      </c>
      <c r="CR13" s="219"/>
      <c r="CS13" s="231">
        <f t="shared" ref="CS13:CS18" si="27">BR13</f>
        <v>5.9425000000000008</v>
      </c>
      <c r="CT13" s="231">
        <f t="shared" ref="CT13:CT18" si="28">BW13</f>
        <v>7.64</v>
      </c>
      <c r="CU13" s="231">
        <f t="shared" ref="CU13:CU18" si="29">CF13</f>
        <v>6.57</v>
      </c>
      <c r="CV13" s="231">
        <f t="shared" ref="CV13:CV18" si="30">CK13</f>
        <v>7</v>
      </c>
      <c r="CW13" s="21">
        <f t="shared" ref="CW13:CW18" si="31">SUM((BR13*0.25),(BW13*0.25),(CF13*0.25),(CK13*0.25))</f>
        <v>6.788125</v>
      </c>
      <c r="CX13" s="232"/>
      <c r="CY13" s="231">
        <f t="shared" ref="CY13:CY18" si="32">CQ13</f>
        <v>5.8320089285714287</v>
      </c>
      <c r="CZ13" s="231">
        <f t="shared" ref="CZ13:CZ18" si="33">CW13</f>
        <v>6.788125</v>
      </c>
      <c r="DA13" s="231"/>
      <c r="DB13" s="208">
        <f t="shared" ref="DB13:DB18" si="34">(CQ13+CW13)/2</f>
        <v>6.3100669642857143</v>
      </c>
      <c r="DC13" s="233">
        <v>1</v>
      </c>
    </row>
    <row r="14" spans="1:107" ht="14.4" customHeight="1" x14ac:dyDescent="0.3">
      <c r="A14" s="398">
        <v>9</v>
      </c>
      <c r="B14" s="608" t="s">
        <v>126</v>
      </c>
      <c r="C14" s="448" t="s">
        <v>263</v>
      </c>
      <c r="D14" s="448" t="s">
        <v>264</v>
      </c>
      <c r="E14" s="448" t="s">
        <v>200</v>
      </c>
      <c r="F14" s="162">
        <v>5</v>
      </c>
      <c r="G14" s="162">
        <v>4.5</v>
      </c>
      <c r="H14" s="162">
        <v>5</v>
      </c>
      <c r="I14" s="162">
        <v>4</v>
      </c>
      <c r="J14" s="162">
        <v>5</v>
      </c>
      <c r="K14" s="162">
        <v>4</v>
      </c>
      <c r="L14" s="182">
        <f t="shared" si="0"/>
        <v>4.583333333333333</v>
      </c>
      <c r="M14" s="162">
        <v>5.5</v>
      </c>
      <c r="N14" s="162">
        <v>5</v>
      </c>
      <c r="O14" s="162">
        <v>5.8</v>
      </c>
      <c r="P14" s="182">
        <f t="shared" si="1"/>
        <v>5.45</v>
      </c>
      <c r="Q14" s="162"/>
      <c r="R14" s="182">
        <f t="shared" si="2"/>
        <v>5.45</v>
      </c>
      <c r="S14" s="162">
        <v>6.5</v>
      </c>
      <c r="T14" s="162"/>
      <c r="U14" s="182">
        <f t="shared" si="3"/>
        <v>6.5</v>
      </c>
      <c r="V14" s="21">
        <f t="shared" si="4"/>
        <v>5.0874999999999995</v>
      </c>
      <c r="W14" s="43"/>
      <c r="X14" s="186">
        <v>5.3</v>
      </c>
      <c r="Y14" s="186">
        <v>6</v>
      </c>
      <c r="Z14" s="186">
        <v>6.5</v>
      </c>
      <c r="AA14" s="186">
        <v>7</v>
      </c>
      <c r="AB14" s="186">
        <v>6.4</v>
      </c>
      <c r="AC14" s="186">
        <v>6.3</v>
      </c>
      <c r="AD14" s="186">
        <v>6.7</v>
      </c>
      <c r="AE14" s="22">
        <f t="shared" si="5"/>
        <v>44.2</v>
      </c>
      <c r="AF14" s="21">
        <f t="shared" si="6"/>
        <v>6.3142857142857149</v>
      </c>
      <c r="AG14" s="43"/>
      <c r="AH14" s="186">
        <v>5</v>
      </c>
      <c r="AI14" s="186">
        <v>6.5</v>
      </c>
      <c r="AJ14" s="186">
        <v>6</v>
      </c>
      <c r="AK14" s="186">
        <v>6.8</v>
      </c>
      <c r="AL14" s="186">
        <v>6.2</v>
      </c>
      <c r="AM14" s="186">
        <v>6</v>
      </c>
      <c r="AN14" s="186">
        <v>6.3</v>
      </c>
      <c r="AO14" s="22">
        <f t="shared" si="7"/>
        <v>42.8</v>
      </c>
      <c r="AP14" s="21">
        <f t="shared" si="8"/>
        <v>6.1142857142857139</v>
      </c>
      <c r="AQ14" s="43"/>
      <c r="AR14" s="186">
        <v>5.5</v>
      </c>
      <c r="AS14" s="186">
        <v>5</v>
      </c>
      <c r="AT14" s="186">
        <v>5</v>
      </c>
      <c r="AU14" s="186">
        <v>6</v>
      </c>
      <c r="AV14" s="186">
        <v>5.8</v>
      </c>
      <c r="AW14" s="186">
        <v>5.5</v>
      </c>
      <c r="AX14" s="186">
        <v>5.8</v>
      </c>
      <c r="AY14" s="22">
        <f t="shared" si="9"/>
        <v>38.599999999999994</v>
      </c>
      <c r="AZ14" s="21">
        <f t="shared" si="10"/>
        <v>5.5142857142857133</v>
      </c>
      <c r="BA14" s="228"/>
      <c r="BB14" s="162">
        <v>6</v>
      </c>
      <c r="BC14" s="162">
        <v>5</v>
      </c>
      <c r="BD14" s="162">
        <v>5.8</v>
      </c>
      <c r="BE14" s="162">
        <v>6</v>
      </c>
      <c r="BF14" s="162">
        <v>5.8</v>
      </c>
      <c r="BG14" s="162">
        <v>5.8</v>
      </c>
      <c r="BH14" s="182">
        <f t="shared" si="11"/>
        <v>5.7333333333333334</v>
      </c>
      <c r="BI14" s="162">
        <v>6</v>
      </c>
      <c r="BJ14" s="162">
        <v>6.8</v>
      </c>
      <c r="BK14" s="162">
        <v>6</v>
      </c>
      <c r="BL14" s="182">
        <f t="shared" si="12"/>
        <v>6.2</v>
      </c>
      <c r="BM14" s="162"/>
      <c r="BN14" s="182">
        <f t="shared" si="13"/>
        <v>6.2</v>
      </c>
      <c r="BO14" s="162">
        <v>7</v>
      </c>
      <c r="BP14" s="162">
        <v>0.5</v>
      </c>
      <c r="BQ14" s="182">
        <f t="shared" si="14"/>
        <v>6.5</v>
      </c>
      <c r="BR14" s="21">
        <f t="shared" si="15"/>
        <v>5.9649999999999999</v>
      </c>
      <c r="BS14" s="27"/>
      <c r="BT14" s="229">
        <v>6.4</v>
      </c>
      <c r="BU14" s="21">
        <f t="shared" si="16"/>
        <v>6.4</v>
      </c>
      <c r="BV14" s="230"/>
      <c r="BW14" s="21">
        <f t="shared" si="17"/>
        <v>6.4</v>
      </c>
      <c r="BX14" s="27"/>
      <c r="BY14" s="186">
        <v>7.4</v>
      </c>
      <c r="BZ14" s="186">
        <v>5.6</v>
      </c>
      <c r="CA14" s="186">
        <v>7.9</v>
      </c>
      <c r="CB14" s="186">
        <v>6.5</v>
      </c>
      <c r="CC14" s="186">
        <v>6</v>
      </c>
      <c r="CD14" s="21">
        <f t="shared" si="18"/>
        <v>6.66</v>
      </c>
      <c r="CE14" s="351">
        <v>1</v>
      </c>
      <c r="CF14" s="21">
        <f t="shared" si="19"/>
        <v>5.66</v>
      </c>
      <c r="CG14" s="27"/>
      <c r="CH14" s="229">
        <v>7.53</v>
      </c>
      <c r="CI14" s="21">
        <f t="shared" si="20"/>
        <v>7.53</v>
      </c>
      <c r="CJ14" s="230"/>
      <c r="CK14" s="21">
        <f t="shared" si="21"/>
        <v>7.53</v>
      </c>
      <c r="CL14" s="210"/>
      <c r="CM14" s="231">
        <f t="shared" si="22"/>
        <v>5.0874999999999995</v>
      </c>
      <c r="CN14" s="231">
        <f t="shared" si="23"/>
        <v>6.3142857142857149</v>
      </c>
      <c r="CO14" s="231">
        <f t="shared" si="24"/>
        <v>6.1142857142857139</v>
      </c>
      <c r="CP14" s="231">
        <f t="shared" si="25"/>
        <v>5.5142857142857133</v>
      </c>
      <c r="CQ14" s="21">
        <f t="shared" si="26"/>
        <v>5.7575892857142854</v>
      </c>
      <c r="CR14" s="219"/>
      <c r="CS14" s="231">
        <f t="shared" si="27"/>
        <v>5.9649999999999999</v>
      </c>
      <c r="CT14" s="231">
        <f t="shared" si="28"/>
        <v>6.4</v>
      </c>
      <c r="CU14" s="231">
        <f t="shared" si="29"/>
        <v>5.66</v>
      </c>
      <c r="CV14" s="231">
        <f t="shared" si="30"/>
        <v>7.53</v>
      </c>
      <c r="CW14" s="21">
        <f t="shared" si="31"/>
        <v>6.3887499999999999</v>
      </c>
      <c r="CX14" s="232"/>
      <c r="CY14" s="231">
        <f t="shared" si="32"/>
        <v>5.7575892857142854</v>
      </c>
      <c r="CZ14" s="231">
        <f t="shared" si="33"/>
        <v>6.3887499999999999</v>
      </c>
      <c r="DA14" s="231"/>
      <c r="DB14" s="208">
        <f t="shared" si="34"/>
        <v>6.0731696428571427</v>
      </c>
      <c r="DC14" s="233">
        <v>2</v>
      </c>
    </row>
    <row r="15" spans="1:107" ht="14.4" customHeight="1" x14ac:dyDescent="0.3">
      <c r="A15" s="398">
        <v>77</v>
      </c>
      <c r="B15" s="608" t="s">
        <v>166</v>
      </c>
      <c r="C15" s="448" t="s">
        <v>263</v>
      </c>
      <c r="D15" s="448" t="s">
        <v>264</v>
      </c>
      <c r="E15" s="448" t="s">
        <v>162</v>
      </c>
      <c r="F15" s="162">
        <v>5</v>
      </c>
      <c r="G15" s="162">
        <v>5</v>
      </c>
      <c r="H15" s="162">
        <v>4.8</v>
      </c>
      <c r="I15" s="162">
        <v>4.5</v>
      </c>
      <c r="J15" s="162">
        <v>4.8</v>
      </c>
      <c r="K15" s="162">
        <v>4.5</v>
      </c>
      <c r="L15" s="182">
        <f t="shared" si="0"/>
        <v>4.7666666666666666</v>
      </c>
      <c r="M15" s="162">
        <v>5</v>
      </c>
      <c r="N15" s="162">
        <v>6</v>
      </c>
      <c r="O15" s="162">
        <v>5</v>
      </c>
      <c r="P15" s="182">
        <f t="shared" si="1"/>
        <v>5.25</v>
      </c>
      <c r="Q15" s="162"/>
      <c r="R15" s="182">
        <f t="shared" si="2"/>
        <v>5.25</v>
      </c>
      <c r="S15" s="162">
        <v>6.5</v>
      </c>
      <c r="T15" s="162"/>
      <c r="U15" s="182">
        <f t="shared" si="3"/>
        <v>6.5</v>
      </c>
      <c r="V15" s="21">
        <f t="shared" si="4"/>
        <v>5.1474999999999991</v>
      </c>
      <c r="W15" s="43"/>
      <c r="X15" s="186">
        <v>4.5</v>
      </c>
      <c r="Y15" s="186">
        <v>8</v>
      </c>
      <c r="Z15" s="186">
        <v>6.1</v>
      </c>
      <c r="AA15" s="186">
        <v>7.2</v>
      </c>
      <c r="AB15" s="186">
        <v>6.3</v>
      </c>
      <c r="AC15" s="186">
        <v>5</v>
      </c>
      <c r="AD15" s="186">
        <v>6.5</v>
      </c>
      <c r="AE15" s="22">
        <f t="shared" si="5"/>
        <v>43.6</v>
      </c>
      <c r="AF15" s="21">
        <f t="shared" si="6"/>
        <v>6.2285714285714286</v>
      </c>
      <c r="AG15" s="43"/>
      <c r="AH15" s="186">
        <v>5</v>
      </c>
      <c r="AI15" s="186">
        <v>6.5</v>
      </c>
      <c r="AJ15" s="186">
        <v>5.8</v>
      </c>
      <c r="AK15" s="186">
        <v>7</v>
      </c>
      <c r="AL15" s="186">
        <v>6.5</v>
      </c>
      <c r="AM15" s="186">
        <v>6.2</v>
      </c>
      <c r="AN15" s="186">
        <v>6</v>
      </c>
      <c r="AO15" s="22">
        <f t="shared" si="7"/>
        <v>43</v>
      </c>
      <c r="AP15" s="21">
        <f t="shared" si="8"/>
        <v>6.1428571428571432</v>
      </c>
      <c r="AQ15" s="43"/>
      <c r="AR15" s="186">
        <v>3</v>
      </c>
      <c r="AS15" s="186">
        <v>5</v>
      </c>
      <c r="AT15" s="186">
        <v>4.8</v>
      </c>
      <c r="AU15" s="186">
        <v>6</v>
      </c>
      <c r="AV15" s="186">
        <v>5</v>
      </c>
      <c r="AW15" s="186">
        <v>5.8</v>
      </c>
      <c r="AX15" s="186">
        <v>5</v>
      </c>
      <c r="AY15" s="22">
        <f t="shared" si="9"/>
        <v>34.6</v>
      </c>
      <c r="AZ15" s="21">
        <f t="shared" si="10"/>
        <v>4.9428571428571431</v>
      </c>
      <c r="BA15" s="228"/>
      <c r="BB15" s="162">
        <v>6.5</v>
      </c>
      <c r="BC15" s="162">
        <v>6</v>
      </c>
      <c r="BD15" s="162">
        <v>5.8</v>
      </c>
      <c r="BE15" s="162">
        <v>5.8</v>
      </c>
      <c r="BF15" s="162">
        <v>6</v>
      </c>
      <c r="BG15" s="162">
        <v>5.8</v>
      </c>
      <c r="BH15" s="182">
        <f t="shared" si="11"/>
        <v>5.9833333333333334</v>
      </c>
      <c r="BI15" s="162">
        <v>6</v>
      </c>
      <c r="BJ15" s="162">
        <v>7</v>
      </c>
      <c r="BK15" s="162">
        <v>7</v>
      </c>
      <c r="BL15" s="182">
        <f t="shared" si="12"/>
        <v>6.5</v>
      </c>
      <c r="BM15" s="162"/>
      <c r="BN15" s="182">
        <f t="shared" si="13"/>
        <v>6.5</v>
      </c>
      <c r="BO15" s="162">
        <v>7</v>
      </c>
      <c r="BP15" s="162">
        <v>0.2</v>
      </c>
      <c r="BQ15" s="182">
        <f t="shared" si="14"/>
        <v>6.8</v>
      </c>
      <c r="BR15" s="21">
        <f t="shared" si="15"/>
        <v>6.2349999999999994</v>
      </c>
      <c r="BS15" s="27"/>
      <c r="BT15" s="229">
        <v>6.8</v>
      </c>
      <c r="BU15" s="21">
        <f t="shared" si="16"/>
        <v>6.8</v>
      </c>
      <c r="BV15" s="230"/>
      <c r="BW15" s="21">
        <f t="shared" si="17"/>
        <v>6.8</v>
      </c>
      <c r="BX15" s="27"/>
      <c r="BY15" s="186">
        <v>6</v>
      </c>
      <c r="BZ15" s="186">
        <v>3.4</v>
      </c>
      <c r="CA15" s="186">
        <v>6</v>
      </c>
      <c r="CB15" s="186">
        <v>4.9000000000000004</v>
      </c>
      <c r="CC15" s="186">
        <v>4.5</v>
      </c>
      <c r="CD15" s="21">
        <f t="shared" si="18"/>
        <v>4.9050000000000002</v>
      </c>
      <c r="CE15" s="351"/>
      <c r="CF15" s="21">
        <f t="shared" si="19"/>
        <v>4.9050000000000002</v>
      </c>
      <c r="CG15" s="27"/>
      <c r="CH15" s="229">
        <v>7.28</v>
      </c>
      <c r="CI15" s="21">
        <f t="shared" si="20"/>
        <v>7.28</v>
      </c>
      <c r="CJ15" s="230"/>
      <c r="CK15" s="21">
        <f t="shared" si="21"/>
        <v>7.28</v>
      </c>
      <c r="CL15" s="210"/>
      <c r="CM15" s="231">
        <f t="shared" si="22"/>
        <v>5.1474999999999991</v>
      </c>
      <c r="CN15" s="231">
        <f t="shared" si="23"/>
        <v>6.2285714285714286</v>
      </c>
      <c r="CO15" s="231">
        <f t="shared" si="24"/>
        <v>6.1428571428571432</v>
      </c>
      <c r="CP15" s="231">
        <f t="shared" si="25"/>
        <v>4.9428571428571431</v>
      </c>
      <c r="CQ15" s="21">
        <f t="shared" si="26"/>
        <v>5.6154464285714285</v>
      </c>
      <c r="CR15" s="219"/>
      <c r="CS15" s="231">
        <f t="shared" si="27"/>
        <v>6.2349999999999994</v>
      </c>
      <c r="CT15" s="231">
        <f t="shared" si="28"/>
        <v>6.8</v>
      </c>
      <c r="CU15" s="231">
        <f t="shared" si="29"/>
        <v>4.9050000000000002</v>
      </c>
      <c r="CV15" s="231">
        <f t="shared" si="30"/>
        <v>7.28</v>
      </c>
      <c r="CW15" s="21">
        <f t="shared" si="31"/>
        <v>6.3050000000000006</v>
      </c>
      <c r="CX15" s="232"/>
      <c r="CY15" s="231">
        <f t="shared" si="32"/>
        <v>5.6154464285714285</v>
      </c>
      <c r="CZ15" s="231">
        <f t="shared" si="33"/>
        <v>6.3050000000000006</v>
      </c>
      <c r="DA15" s="231"/>
      <c r="DB15" s="208">
        <f t="shared" si="34"/>
        <v>5.9602232142857146</v>
      </c>
      <c r="DC15" s="233">
        <v>3</v>
      </c>
    </row>
    <row r="16" spans="1:107" ht="14.4" customHeight="1" x14ac:dyDescent="0.3">
      <c r="A16" s="398">
        <v>63</v>
      </c>
      <c r="B16" s="608" t="s">
        <v>137</v>
      </c>
      <c r="C16" s="448" t="s">
        <v>247</v>
      </c>
      <c r="D16" s="448" t="s">
        <v>134</v>
      </c>
      <c r="E16" s="448" t="s">
        <v>140</v>
      </c>
      <c r="F16" s="162">
        <v>5</v>
      </c>
      <c r="G16" s="162">
        <v>5.5</v>
      </c>
      <c r="H16" s="162">
        <v>5.5</v>
      </c>
      <c r="I16" s="162">
        <v>4.5</v>
      </c>
      <c r="J16" s="162">
        <v>5</v>
      </c>
      <c r="K16" s="162">
        <v>4.5</v>
      </c>
      <c r="L16" s="182">
        <f t="shared" si="0"/>
        <v>5</v>
      </c>
      <c r="M16" s="162">
        <v>5.5</v>
      </c>
      <c r="N16" s="162">
        <v>5</v>
      </c>
      <c r="O16" s="162">
        <v>6</v>
      </c>
      <c r="P16" s="182">
        <f t="shared" si="1"/>
        <v>5.5</v>
      </c>
      <c r="Q16" s="162"/>
      <c r="R16" s="182">
        <f t="shared" si="2"/>
        <v>5.5</v>
      </c>
      <c r="S16" s="162">
        <v>6.5</v>
      </c>
      <c r="T16" s="162"/>
      <c r="U16" s="182">
        <f t="shared" si="3"/>
        <v>6.5</v>
      </c>
      <c r="V16" s="21">
        <f t="shared" si="4"/>
        <v>5.35</v>
      </c>
      <c r="W16" s="43"/>
      <c r="X16" s="186">
        <v>4.2</v>
      </c>
      <c r="Y16" s="186">
        <v>5.2</v>
      </c>
      <c r="Z16" s="186">
        <v>5.2</v>
      </c>
      <c r="AA16" s="186">
        <v>6</v>
      </c>
      <c r="AB16" s="186">
        <v>5.5</v>
      </c>
      <c r="AC16" s="186">
        <v>4.9000000000000004</v>
      </c>
      <c r="AD16" s="186">
        <v>6</v>
      </c>
      <c r="AE16" s="22">
        <f t="shared" si="5"/>
        <v>37</v>
      </c>
      <c r="AF16" s="21">
        <f t="shared" si="6"/>
        <v>5.2857142857142856</v>
      </c>
      <c r="AG16" s="43"/>
      <c r="AH16" s="186">
        <v>4.8</v>
      </c>
      <c r="AI16" s="186">
        <v>5.2</v>
      </c>
      <c r="AJ16" s="186">
        <v>2</v>
      </c>
      <c r="AK16" s="186">
        <v>5</v>
      </c>
      <c r="AL16" s="186">
        <v>4</v>
      </c>
      <c r="AM16" s="186">
        <v>5</v>
      </c>
      <c r="AN16" s="186">
        <v>4</v>
      </c>
      <c r="AO16" s="22">
        <f t="shared" si="7"/>
        <v>30</v>
      </c>
      <c r="AP16" s="21">
        <f t="shared" si="8"/>
        <v>4.2857142857142856</v>
      </c>
      <c r="AQ16" s="43"/>
      <c r="AR16" s="186">
        <v>5</v>
      </c>
      <c r="AS16" s="186">
        <v>5</v>
      </c>
      <c r="AT16" s="186">
        <v>3</v>
      </c>
      <c r="AU16" s="186">
        <v>4</v>
      </c>
      <c r="AV16" s="186">
        <v>4.8</v>
      </c>
      <c r="AW16" s="186">
        <v>4.8</v>
      </c>
      <c r="AX16" s="186">
        <v>3</v>
      </c>
      <c r="AY16" s="22">
        <f t="shared" si="9"/>
        <v>29.6</v>
      </c>
      <c r="AZ16" s="21">
        <f t="shared" si="10"/>
        <v>4.2285714285714286</v>
      </c>
      <c r="BA16" s="228"/>
      <c r="BB16" s="162">
        <v>5.8</v>
      </c>
      <c r="BC16" s="162">
        <v>5</v>
      </c>
      <c r="BD16" s="162">
        <v>6</v>
      </c>
      <c r="BE16" s="162">
        <v>6</v>
      </c>
      <c r="BF16" s="162">
        <v>4.8</v>
      </c>
      <c r="BG16" s="162">
        <v>5.8</v>
      </c>
      <c r="BH16" s="182">
        <f t="shared" si="11"/>
        <v>5.5666666666666664</v>
      </c>
      <c r="BI16" s="162">
        <v>5.8</v>
      </c>
      <c r="BJ16" s="162">
        <v>6</v>
      </c>
      <c r="BK16" s="162">
        <v>6.5</v>
      </c>
      <c r="BL16" s="182">
        <f t="shared" si="12"/>
        <v>6.0250000000000004</v>
      </c>
      <c r="BM16" s="162"/>
      <c r="BN16" s="182">
        <f t="shared" si="13"/>
        <v>6.0250000000000004</v>
      </c>
      <c r="BO16" s="162">
        <v>6.5</v>
      </c>
      <c r="BP16" s="162">
        <v>0.1</v>
      </c>
      <c r="BQ16" s="182">
        <f t="shared" si="14"/>
        <v>6.4</v>
      </c>
      <c r="BR16" s="21">
        <f t="shared" si="15"/>
        <v>5.8062499999999995</v>
      </c>
      <c r="BS16" s="27"/>
      <c r="BT16" s="229">
        <v>6.23</v>
      </c>
      <c r="BU16" s="21">
        <f t="shared" si="16"/>
        <v>6.23</v>
      </c>
      <c r="BV16" s="230"/>
      <c r="BW16" s="21">
        <f t="shared" si="17"/>
        <v>6.23</v>
      </c>
      <c r="BX16" s="27"/>
      <c r="BY16" s="186">
        <v>7.2</v>
      </c>
      <c r="BZ16" s="186">
        <v>4.5</v>
      </c>
      <c r="CA16" s="186">
        <v>6.2</v>
      </c>
      <c r="CB16" s="186">
        <v>6</v>
      </c>
      <c r="CC16" s="186">
        <v>6.5</v>
      </c>
      <c r="CD16" s="21">
        <f t="shared" si="18"/>
        <v>5.98</v>
      </c>
      <c r="CE16" s="351"/>
      <c r="CF16" s="21">
        <f t="shared" si="19"/>
        <v>5.98</v>
      </c>
      <c r="CG16" s="27"/>
      <c r="CH16" s="229">
        <v>6.5</v>
      </c>
      <c r="CI16" s="21">
        <f t="shared" si="20"/>
        <v>6.5</v>
      </c>
      <c r="CJ16" s="230"/>
      <c r="CK16" s="21">
        <f t="shared" si="21"/>
        <v>6.5</v>
      </c>
      <c r="CL16" s="210"/>
      <c r="CM16" s="231">
        <f t="shared" si="22"/>
        <v>5.35</v>
      </c>
      <c r="CN16" s="231">
        <f t="shared" si="23"/>
        <v>5.2857142857142856</v>
      </c>
      <c r="CO16" s="231">
        <f t="shared" si="24"/>
        <v>4.2857142857142856</v>
      </c>
      <c r="CP16" s="231">
        <f t="shared" si="25"/>
        <v>4.2285714285714286</v>
      </c>
      <c r="CQ16" s="21">
        <f t="shared" si="26"/>
        <v>4.7874999999999996</v>
      </c>
      <c r="CR16" s="219"/>
      <c r="CS16" s="231">
        <f t="shared" si="27"/>
        <v>5.8062499999999995</v>
      </c>
      <c r="CT16" s="231">
        <f t="shared" si="28"/>
        <v>6.23</v>
      </c>
      <c r="CU16" s="231">
        <f t="shared" si="29"/>
        <v>5.98</v>
      </c>
      <c r="CV16" s="231">
        <f t="shared" si="30"/>
        <v>6.5</v>
      </c>
      <c r="CW16" s="21">
        <f t="shared" si="31"/>
        <v>6.1290624999999999</v>
      </c>
      <c r="CX16" s="232"/>
      <c r="CY16" s="231">
        <f t="shared" si="32"/>
        <v>4.7874999999999996</v>
      </c>
      <c r="CZ16" s="231">
        <f t="shared" si="33"/>
        <v>6.1290624999999999</v>
      </c>
      <c r="DA16" s="231"/>
      <c r="DB16" s="208">
        <f t="shared" si="34"/>
        <v>5.4582812499999998</v>
      </c>
      <c r="DC16" s="233">
        <v>4</v>
      </c>
    </row>
    <row r="17" spans="1:107" ht="14.4" customHeight="1" x14ac:dyDescent="0.3">
      <c r="A17" s="398">
        <v>6</v>
      </c>
      <c r="B17" s="608" t="s">
        <v>265</v>
      </c>
      <c r="C17" s="448" t="s">
        <v>260</v>
      </c>
      <c r="D17" s="448" t="s">
        <v>184</v>
      </c>
      <c r="E17" s="448" t="s">
        <v>129</v>
      </c>
      <c r="F17" s="162">
        <v>5</v>
      </c>
      <c r="G17" s="162">
        <v>6</v>
      </c>
      <c r="H17" s="162">
        <v>6</v>
      </c>
      <c r="I17" s="162">
        <v>4.8</v>
      </c>
      <c r="J17" s="162">
        <v>5.5</v>
      </c>
      <c r="K17" s="162">
        <v>4.5</v>
      </c>
      <c r="L17" s="182">
        <f t="shared" si="0"/>
        <v>5.3</v>
      </c>
      <c r="M17" s="162">
        <v>5.5</v>
      </c>
      <c r="N17" s="162">
        <v>5.5</v>
      </c>
      <c r="O17" s="162">
        <v>4</v>
      </c>
      <c r="P17" s="182">
        <f t="shared" si="1"/>
        <v>5.125</v>
      </c>
      <c r="Q17" s="162">
        <v>2</v>
      </c>
      <c r="R17" s="182">
        <f t="shared" si="2"/>
        <v>3.125</v>
      </c>
      <c r="S17" s="162">
        <v>7</v>
      </c>
      <c r="T17" s="162"/>
      <c r="U17" s="182">
        <f t="shared" si="3"/>
        <v>7</v>
      </c>
      <c r="V17" s="21">
        <f t="shared" si="4"/>
        <v>5.0112499999999995</v>
      </c>
      <c r="W17" s="43"/>
      <c r="X17" s="186">
        <v>0</v>
      </c>
      <c r="Y17" s="186">
        <v>7.4</v>
      </c>
      <c r="Z17" s="186">
        <v>5.9</v>
      </c>
      <c r="AA17" s="186">
        <v>4</v>
      </c>
      <c r="AB17" s="186">
        <v>7</v>
      </c>
      <c r="AC17" s="186">
        <v>4.2</v>
      </c>
      <c r="AD17" s="186">
        <v>6.6</v>
      </c>
      <c r="AE17" s="22">
        <f t="shared" si="5"/>
        <v>35.1</v>
      </c>
      <c r="AF17" s="21">
        <f t="shared" si="6"/>
        <v>5.0142857142857142</v>
      </c>
      <c r="AG17" s="43"/>
      <c r="AH17" s="186">
        <v>0</v>
      </c>
      <c r="AI17" s="186">
        <v>7</v>
      </c>
      <c r="AJ17" s="186">
        <v>6.5</v>
      </c>
      <c r="AK17" s="186">
        <v>4</v>
      </c>
      <c r="AL17" s="186">
        <v>5</v>
      </c>
      <c r="AM17" s="186">
        <v>5.5</v>
      </c>
      <c r="AN17" s="186">
        <v>5</v>
      </c>
      <c r="AO17" s="22">
        <f t="shared" si="7"/>
        <v>33</v>
      </c>
      <c r="AP17" s="21">
        <f t="shared" si="8"/>
        <v>4.7142857142857144</v>
      </c>
      <c r="AQ17" s="43"/>
      <c r="AR17" s="186">
        <v>0</v>
      </c>
      <c r="AS17" s="186">
        <v>6</v>
      </c>
      <c r="AT17" s="186">
        <v>6</v>
      </c>
      <c r="AU17" s="186">
        <v>4</v>
      </c>
      <c r="AV17" s="186">
        <v>5</v>
      </c>
      <c r="AW17" s="186">
        <v>4.5</v>
      </c>
      <c r="AX17" s="186">
        <v>4.8</v>
      </c>
      <c r="AY17" s="22">
        <f t="shared" si="9"/>
        <v>30.3</v>
      </c>
      <c r="AZ17" s="21">
        <f t="shared" si="10"/>
        <v>4.3285714285714283</v>
      </c>
      <c r="BA17" s="228"/>
      <c r="BB17" s="162">
        <v>6.8</v>
      </c>
      <c r="BC17" s="162">
        <v>6.8</v>
      </c>
      <c r="BD17" s="162">
        <v>6.8</v>
      </c>
      <c r="BE17" s="162">
        <v>6</v>
      </c>
      <c r="BF17" s="162">
        <v>6.5</v>
      </c>
      <c r="BG17" s="162">
        <v>6.8</v>
      </c>
      <c r="BH17" s="182">
        <f t="shared" si="11"/>
        <v>6.6166666666666663</v>
      </c>
      <c r="BI17" s="162">
        <v>8</v>
      </c>
      <c r="BJ17" s="162">
        <v>7.5</v>
      </c>
      <c r="BK17" s="162">
        <v>7.5</v>
      </c>
      <c r="BL17" s="182">
        <f t="shared" si="12"/>
        <v>7.75</v>
      </c>
      <c r="BM17" s="162"/>
      <c r="BN17" s="182">
        <f t="shared" si="13"/>
        <v>7.75</v>
      </c>
      <c r="BO17" s="162">
        <v>6.5</v>
      </c>
      <c r="BP17" s="162">
        <v>1.2</v>
      </c>
      <c r="BQ17" s="182">
        <f t="shared" si="14"/>
        <v>5.3</v>
      </c>
      <c r="BR17" s="21">
        <f t="shared" si="15"/>
        <v>6.7024999999999997</v>
      </c>
      <c r="BS17" s="27"/>
      <c r="BT17" s="229">
        <v>5.75</v>
      </c>
      <c r="BU17" s="21">
        <f t="shared" si="16"/>
        <v>5.75</v>
      </c>
      <c r="BV17" s="230"/>
      <c r="BW17" s="21">
        <f t="shared" si="17"/>
        <v>5.75</v>
      </c>
      <c r="BX17" s="27"/>
      <c r="BY17" s="186">
        <v>8</v>
      </c>
      <c r="BZ17" s="186">
        <v>3.5</v>
      </c>
      <c r="CA17" s="186">
        <v>6</v>
      </c>
      <c r="CB17" s="186">
        <v>5.5</v>
      </c>
      <c r="CC17" s="186">
        <v>5.8</v>
      </c>
      <c r="CD17" s="21">
        <f t="shared" si="18"/>
        <v>5.6450000000000005</v>
      </c>
      <c r="CE17" s="351"/>
      <c r="CF17" s="21">
        <f t="shared" si="19"/>
        <v>5.6450000000000005</v>
      </c>
      <c r="CG17" s="27"/>
      <c r="CH17" s="229">
        <v>6.18</v>
      </c>
      <c r="CI17" s="21">
        <f t="shared" si="20"/>
        <v>6.18</v>
      </c>
      <c r="CJ17" s="230"/>
      <c r="CK17" s="21">
        <f t="shared" si="21"/>
        <v>6.18</v>
      </c>
      <c r="CL17" s="210"/>
      <c r="CM17" s="231">
        <f t="shared" si="22"/>
        <v>5.0112499999999995</v>
      </c>
      <c r="CN17" s="231">
        <f t="shared" si="23"/>
        <v>5.0142857142857142</v>
      </c>
      <c r="CO17" s="231">
        <f t="shared" si="24"/>
        <v>4.7142857142857144</v>
      </c>
      <c r="CP17" s="231">
        <f t="shared" si="25"/>
        <v>4.3285714285714283</v>
      </c>
      <c r="CQ17" s="21">
        <f t="shared" si="26"/>
        <v>4.7670982142857143</v>
      </c>
      <c r="CR17" s="219"/>
      <c r="CS17" s="231">
        <f t="shared" si="27"/>
        <v>6.7024999999999997</v>
      </c>
      <c r="CT17" s="231">
        <f t="shared" si="28"/>
        <v>5.75</v>
      </c>
      <c r="CU17" s="231">
        <f t="shared" si="29"/>
        <v>5.6450000000000005</v>
      </c>
      <c r="CV17" s="231">
        <f t="shared" si="30"/>
        <v>6.18</v>
      </c>
      <c r="CW17" s="21">
        <f t="shared" si="31"/>
        <v>6.069375</v>
      </c>
      <c r="CX17" s="232"/>
      <c r="CY17" s="231">
        <f t="shared" si="32"/>
        <v>4.7670982142857143</v>
      </c>
      <c r="CZ17" s="231">
        <f t="shared" si="33"/>
        <v>6.069375</v>
      </c>
      <c r="DA17" s="231"/>
      <c r="DB17" s="208">
        <f t="shared" si="34"/>
        <v>5.4182366071428572</v>
      </c>
      <c r="DC17" s="233">
        <v>5</v>
      </c>
    </row>
    <row r="18" spans="1:107" ht="14.4" customHeight="1" x14ac:dyDescent="0.3">
      <c r="A18" s="398">
        <v>12</v>
      </c>
      <c r="B18" s="608" t="s">
        <v>125</v>
      </c>
      <c r="C18" s="448" t="s">
        <v>263</v>
      </c>
      <c r="D18" s="448" t="s">
        <v>264</v>
      </c>
      <c r="E18" s="448" t="s">
        <v>200</v>
      </c>
      <c r="F18" s="162">
        <v>5</v>
      </c>
      <c r="G18" s="162">
        <v>4.5</v>
      </c>
      <c r="H18" s="162">
        <v>5</v>
      </c>
      <c r="I18" s="162">
        <v>4</v>
      </c>
      <c r="J18" s="162">
        <v>5</v>
      </c>
      <c r="K18" s="162">
        <v>4</v>
      </c>
      <c r="L18" s="182">
        <f t="shared" si="0"/>
        <v>4.583333333333333</v>
      </c>
      <c r="M18" s="162">
        <v>5.5</v>
      </c>
      <c r="N18" s="162">
        <v>5</v>
      </c>
      <c r="O18" s="162">
        <v>5.8</v>
      </c>
      <c r="P18" s="182">
        <f t="shared" si="1"/>
        <v>5.45</v>
      </c>
      <c r="Q18" s="162"/>
      <c r="R18" s="182">
        <f t="shared" si="2"/>
        <v>5.45</v>
      </c>
      <c r="S18" s="162">
        <v>6.5</v>
      </c>
      <c r="T18" s="162"/>
      <c r="U18" s="182">
        <f t="shared" si="3"/>
        <v>6.5</v>
      </c>
      <c r="V18" s="21">
        <f t="shared" si="4"/>
        <v>5.0874999999999995</v>
      </c>
      <c r="W18" s="43"/>
      <c r="X18" s="186">
        <v>4</v>
      </c>
      <c r="Y18" s="186">
        <v>6.9</v>
      </c>
      <c r="Z18" s="186">
        <v>3.9</v>
      </c>
      <c r="AA18" s="186">
        <v>5.5</v>
      </c>
      <c r="AB18" s="186">
        <v>6.5</v>
      </c>
      <c r="AC18" s="186">
        <v>4.3</v>
      </c>
      <c r="AD18" s="186">
        <v>5.6</v>
      </c>
      <c r="AE18" s="22">
        <f t="shared" si="5"/>
        <v>36.700000000000003</v>
      </c>
      <c r="AF18" s="21">
        <f t="shared" si="6"/>
        <v>5.2428571428571429</v>
      </c>
      <c r="AG18" s="43"/>
      <c r="AH18" s="186">
        <v>5</v>
      </c>
      <c r="AI18" s="186">
        <v>6</v>
      </c>
      <c r="AJ18" s="186">
        <v>5.5</v>
      </c>
      <c r="AK18" s="186">
        <v>3</v>
      </c>
      <c r="AL18" s="186">
        <v>5</v>
      </c>
      <c r="AM18" s="186">
        <v>5.2</v>
      </c>
      <c r="AN18" s="186">
        <v>5</v>
      </c>
      <c r="AO18" s="22">
        <f t="shared" si="7"/>
        <v>34.700000000000003</v>
      </c>
      <c r="AP18" s="21">
        <f t="shared" si="8"/>
        <v>4.9571428571428573</v>
      </c>
      <c r="AQ18" s="43"/>
      <c r="AR18" s="186">
        <v>3</v>
      </c>
      <c r="AS18" s="186">
        <v>5.5</v>
      </c>
      <c r="AT18" s="186">
        <v>4.5</v>
      </c>
      <c r="AU18" s="186">
        <v>0</v>
      </c>
      <c r="AV18" s="186">
        <v>5</v>
      </c>
      <c r="AW18" s="186">
        <v>4.5</v>
      </c>
      <c r="AX18" s="186">
        <v>5</v>
      </c>
      <c r="AY18" s="22">
        <f t="shared" si="9"/>
        <v>27.5</v>
      </c>
      <c r="AZ18" s="21">
        <f t="shared" si="10"/>
        <v>3.9285714285714284</v>
      </c>
      <c r="BA18" s="228"/>
      <c r="BB18" s="162">
        <v>6</v>
      </c>
      <c r="BC18" s="162">
        <v>5</v>
      </c>
      <c r="BD18" s="162">
        <v>5.8</v>
      </c>
      <c r="BE18" s="162">
        <v>6</v>
      </c>
      <c r="BF18" s="162">
        <v>5.8</v>
      </c>
      <c r="BG18" s="162">
        <v>5.8</v>
      </c>
      <c r="BH18" s="182">
        <f t="shared" si="11"/>
        <v>5.7333333333333334</v>
      </c>
      <c r="BI18" s="162">
        <v>6</v>
      </c>
      <c r="BJ18" s="162">
        <v>6.8</v>
      </c>
      <c r="BK18" s="162">
        <v>6</v>
      </c>
      <c r="BL18" s="182">
        <f t="shared" si="12"/>
        <v>6.2</v>
      </c>
      <c r="BM18" s="162"/>
      <c r="BN18" s="182">
        <f t="shared" si="13"/>
        <v>6.2</v>
      </c>
      <c r="BO18" s="162">
        <v>7</v>
      </c>
      <c r="BP18" s="162">
        <v>0.5</v>
      </c>
      <c r="BQ18" s="182">
        <f t="shared" si="14"/>
        <v>6.5</v>
      </c>
      <c r="BR18" s="21">
        <f t="shared" si="15"/>
        <v>5.9649999999999999</v>
      </c>
      <c r="BS18" s="27"/>
      <c r="BT18" s="229">
        <v>6</v>
      </c>
      <c r="BU18" s="21">
        <f t="shared" si="16"/>
        <v>6</v>
      </c>
      <c r="BV18" s="230"/>
      <c r="BW18" s="21">
        <f t="shared" si="17"/>
        <v>6</v>
      </c>
      <c r="BX18" s="27"/>
      <c r="BY18" s="186">
        <v>6.8</v>
      </c>
      <c r="BZ18" s="186">
        <v>3.5</v>
      </c>
      <c r="CA18" s="186">
        <v>7.5</v>
      </c>
      <c r="CB18" s="186">
        <v>6.2</v>
      </c>
      <c r="CC18" s="186">
        <v>4.9000000000000004</v>
      </c>
      <c r="CD18" s="21">
        <f t="shared" si="18"/>
        <v>5.7100000000000009</v>
      </c>
      <c r="CE18" s="351"/>
      <c r="CF18" s="21">
        <f t="shared" si="19"/>
        <v>5.7100000000000009</v>
      </c>
      <c r="CG18" s="27"/>
      <c r="CH18" s="229">
        <v>6.36</v>
      </c>
      <c r="CI18" s="21">
        <f t="shared" si="20"/>
        <v>6.36</v>
      </c>
      <c r="CJ18" s="230"/>
      <c r="CK18" s="21">
        <f t="shared" si="21"/>
        <v>6.36</v>
      </c>
      <c r="CL18" s="210"/>
      <c r="CM18" s="231">
        <f t="shared" si="22"/>
        <v>5.0874999999999995</v>
      </c>
      <c r="CN18" s="231">
        <f t="shared" si="23"/>
        <v>5.2428571428571429</v>
      </c>
      <c r="CO18" s="231">
        <f t="shared" si="24"/>
        <v>4.9571428571428573</v>
      </c>
      <c r="CP18" s="231">
        <f t="shared" si="25"/>
        <v>3.9285714285714284</v>
      </c>
      <c r="CQ18" s="21">
        <f t="shared" si="26"/>
        <v>4.8040178571428571</v>
      </c>
      <c r="CR18" s="219"/>
      <c r="CS18" s="231">
        <f t="shared" si="27"/>
        <v>5.9649999999999999</v>
      </c>
      <c r="CT18" s="231">
        <f t="shared" si="28"/>
        <v>6</v>
      </c>
      <c r="CU18" s="231">
        <f t="shared" si="29"/>
        <v>5.7100000000000009</v>
      </c>
      <c r="CV18" s="231">
        <f t="shared" si="30"/>
        <v>6.36</v>
      </c>
      <c r="CW18" s="21">
        <f t="shared" si="31"/>
        <v>6.00875</v>
      </c>
      <c r="CX18" s="232"/>
      <c r="CY18" s="231">
        <f t="shared" si="32"/>
        <v>4.8040178571428571</v>
      </c>
      <c r="CZ18" s="231">
        <f t="shared" si="33"/>
        <v>6.00875</v>
      </c>
      <c r="DA18" s="231"/>
      <c r="DB18" s="208">
        <f t="shared" si="34"/>
        <v>5.4063839285714286</v>
      </c>
      <c r="DC18" s="233">
        <v>6</v>
      </c>
    </row>
    <row r="19" spans="1:107" s="539" customFormat="1" ht="14.4" customHeight="1" x14ac:dyDescent="0.3">
      <c r="A19" s="463">
        <v>20</v>
      </c>
      <c r="B19" s="463" t="s">
        <v>128</v>
      </c>
      <c r="C19" s="464" t="s">
        <v>260</v>
      </c>
      <c r="D19" s="464" t="s">
        <v>184</v>
      </c>
      <c r="E19" s="464" t="s">
        <v>129</v>
      </c>
      <c r="F19" s="465"/>
      <c r="G19" s="465"/>
      <c r="H19" s="465"/>
      <c r="I19" s="465"/>
      <c r="J19" s="465"/>
      <c r="K19" s="465"/>
      <c r="L19" s="466">
        <f t="shared" ref="L19" si="35">SUM(F19:K19)/6</f>
        <v>0</v>
      </c>
      <c r="M19" s="465"/>
      <c r="N19" s="465"/>
      <c r="O19" s="465"/>
      <c r="P19" s="466">
        <f t="shared" ref="P19" si="36">((M19*0.5)+(N19*0.25)+(O19*0.25))</f>
        <v>0</v>
      </c>
      <c r="Q19" s="465"/>
      <c r="R19" s="466">
        <f t="shared" ref="R19" si="37">P19-Q19</f>
        <v>0</v>
      </c>
      <c r="S19" s="465"/>
      <c r="T19" s="465"/>
      <c r="U19" s="466">
        <f t="shared" ref="U19" si="38">S19-T19</f>
        <v>0</v>
      </c>
      <c r="V19" s="467">
        <f t="shared" ref="V19" si="39">SUM((L19*0.6),(R19*0.25),(U19*0.15))</f>
        <v>0</v>
      </c>
      <c r="W19" s="493"/>
      <c r="X19" s="496"/>
      <c r="Y19" s="496"/>
      <c r="Z19" s="496"/>
      <c r="AA19" s="496"/>
      <c r="AB19" s="496"/>
      <c r="AC19" s="496"/>
      <c r="AD19" s="496"/>
      <c r="AE19" s="528">
        <f t="shared" ref="AE19" si="40">SUM(X19:AD19)</f>
        <v>0</v>
      </c>
      <c r="AF19" s="467">
        <f t="shared" ref="AF19" si="41">AE19/7</f>
        <v>0</v>
      </c>
      <c r="AG19" s="493"/>
      <c r="AH19" s="496"/>
      <c r="AI19" s="496"/>
      <c r="AJ19" s="496"/>
      <c r="AK19" s="496"/>
      <c r="AL19" s="496"/>
      <c r="AM19" s="496"/>
      <c r="AN19" s="496"/>
      <c r="AO19" s="528">
        <f t="shared" ref="AO19" si="42">SUM(AH19:AN19)</f>
        <v>0</v>
      </c>
      <c r="AP19" s="467">
        <f t="shared" ref="AP19" si="43">AO19/7</f>
        <v>0</v>
      </c>
      <c r="AQ19" s="493"/>
      <c r="AR19" s="496"/>
      <c r="AS19" s="496"/>
      <c r="AT19" s="496"/>
      <c r="AU19" s="496"/>
      <c r="AV19" s="496"/>
      <c r="AW19" s="496"/>
      <c r="AX19" s="496"/>
      <c r="AY19" s="528">
        <f t="shared" ref="AY19" si="44">SUM(AR19:AX19)</f>
        <v>0</v>
      </c>
      <c r="AZ19" s="467">
        <f t="shared" ref="AZ19" si="45">AY19/7</f>
        <v>0</v>
      </c>
      <c r="BA19" s="529"/>
      <c r="BB19" s="465"/>
      <c r="BC19" s="465"/>
      <c r="BD19" s="465"/>
      <c r="BE19" s="465"/>
      <c r="BF19" s="465"/>
      <c r="BG19" s="465"/>
      <c r="BH19" s="466">
        <f t="shared" ref="BH19" si="46">SUM(BB19:BG19)/6</f>
        <v>0</v>
      </c>
      <c r="BI19" s="465"/>
      <c r="BJ19" s="465"/>
      <c r="BK19" s="465"/>
      <c r="BL19" s="466">
        <f t="shared" ref="BL19" si="47">((BI19*0.5)+(BJ19*0.25)+(BK19*0.25))</f>
        <v>0</v>
      </c>
      <c r="BM19" s="465"/>
      <c r="BN19" s="466">
        <f t="shared" ref="BN19" si="48">BL19-BM19</f>
        <v>0</v>
      </c>
      <c r="BO19" s="465"/>
      <c r="BP19" s="465"/>
      <c r="BQ19" s="466">
        <f t="shared" ref="BQ19" si="49">BO19-BP19</f>
        <v>0</v>
      </c>
      <c r="BR19" s="467">
        <f t="shared" ref="BR19" si="50">SUM((BH19*0.6),(BN19*0.25),(BQ19*0.15))</f>
        <v>0</v>
      </c>
      <c r="BS19" s="530"/>
      <c r="BT19" s="531"/>
      <c r="BU19" s="467">
        <f t="shared" ref="BU19" si="51">BT19</f>
        <v>0</v>
      </c>
      <c r="BV19" s="532"/>
      <c r="BW19" s="467">
        <f t="shared" ref="BW19" si="52">SUM(BT19-BV19)</f>
        <v>0</v>
      </c>
      <c r="BX19" s="530"/>
      <c r="BY19" s="496"/>
      <c r="BZ19" s="496"/>
      <c r="CA19" s="496"/>
      <c r="CB19" s="496"/>
      <c r="CC19" s="496"/>
      <c r="CD19" s="467">
        <f t="shared" ref="CD19" si="53">SUM((BY19*0.2),(BZ19*0.25),(CA19*0.2),(CB19*0.2),(CC19*0.15))</f>
        <v>0</v>
      </c>
      <c r="CE19" s="533"/>
      <c r="CF19" s="467">
        <f t="shared" ref="CF19" si="54">CD19-CE19</f>
        <v>0</v>
      </c>
      <c r="CG19" s="530"/>
      <c r="CH19" s="531"/>
      <c r="CI19" s="467">
        <f t="shared" ref="CI19" si="55">CH19</f>
        <v>0</v>
      </c>
      <c r="CJ19" s="532"/>
      <c r="CK19" s="467">
        <f t="shared" ref="CK19" si="56">SUM(CI19-CJ19)</f>
        <v>0</v>
      </c>
      <c r="CL19" s="534"/>
      <c r="CM19" s="535">
        <f t="shared" ref="CM19" si="57">V19</f>
        <v>0</v>
      </c>
      <c r="CN19" s="535">
        <f t="shared" ref="CN19" si="58">AF19</f>
        <v>0</v>
      </c>
      <c r="CO19" s="535">
        <f t="shared" ref="CO19" si="59">AP19</f>
        <v>0</v>
      </c>
      <c r="CP19" s="535">
        <f t="shared" ref="CP19" si="60">AZ19</f>
        <v>0</v>
      </c>
      <c r="CQ19" s="467">
        <f t="shared" ref="CQ19" si="61">SUM((V19*0.25)+(AF19*0.25)+(AP19*0.25)+(AZ19*0.25))</f>
        <v>0</v>
      </c>
      <c r="CR19" s="536"/>
      <c r="CS19" s="535">
        <f t="shared" ref="CS19" si="62">BR19</f>
        <v>0</v>
      </c>
      <c r="CT19" s="535">
        <f t="shared" ref="CT19" si="63">BW19</f>
        <v>0</v>
      </c>
      <c r="CU19" s="535">
        <f t="shared" ref="CU19" si="64">CF19</f>
        <v>0</v>
      </c>
      <c r="CV19" s="535">
        <f t="shared" ref="CV19" si="65">CK19</f>
        <v>0</v>
      </c>
      <c r="CW19" s="467">
        <f t="shared" ref="CW19" si="66">SUM((BR19*0.25),(BW19*0.25),(CF19*0.25),(CK19*0.25))</f>
        <v>0</v>
      </c>
      <c r="CX19" s="537"/>
      <c r="CY19" s="535">
        <f t="shared" ref="CY19" si="67">CQ19</f>
        <v>0</v>
      </c>
      <c r="CZ19" s="535">
        <f t="shared" ref="CZ19" si="68">CW19</f>
        <v>0</v>
      </c>
      <c r="DA19" s="535"/>
      <c r="DB19" s="538">
        <f t="shared" ref="DB19" si="69">(CQ19+CW19)/2</f>
        <v>0</v>
      </c>
      <c r="DC19" s="540" t="s">
        <v>332</v>
      </c>
    </row>
    <row r="21" spans="1:107" ht="13.8" x14ac:dyDescent="0.3">
      <c r="B21" s="488"/>
      <c r="C21" s="489"/>
    </row>
    <row r="22" spans="1:107" ht="13.8" x14ac:dyDescent="0.3">
      <c r="B22" s="488"/>
      <c r="C22" s="489"/>
    </row>
    <row r="23" spans="1:107" ht="13.8" x14ac:dyDescent="0.3">
      <c r="B23" s="488"/>
      <c r="C23" s="489"/>
    </row>
    <row r="24" spans="1:107" ht="13.8" x14ac:dyDescent="0.3">
      <c r="B24" s="488"/>
      <c r="C24" s="489"/>
    </row>
    <row r="25" spans="1:107" ht="13.8" x14ac:dyDescent="0.3">
      <c r="B25" s="488"/>
      <c r="C25" s="489"/>
    </row>
    <row r="26" spans="1:107" ht="13.8" x14ac:dyDescent="0.3">
      <c r="B26" s="488"/>
      <c r="C26" s="489"/>
    </row>
    <row r="27" spans="1:107" ht="13.8" x14ac:dyDescent="0.3">
      <c r="B27" s="488"/>
      <c r="C27" s="489"/>
    </row>
  </sheetData>
  <sortState xmlns:xlrd2="http://schemas.microsoft.com/office/spreadsheetml/2017/richdata2" ref="A13:DC18">
    <sortCondition descending="1" ref="DB13:DB18"/>
  </sortState>
  <mergeCells count="5">
    <mergeCell ref="A3:B3"/>
    <mergeCell ref="N10:N11"/>
    <mergeCell ref="O10:O11"/>
    <mergeCell ref="BJ10:BJ11"/>
    <mergeCell ref="BK10:BK1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C4A0-5776-4899-863A-18A4FE08EA45}">
  <sheetPr>
    <pageSetUpPr fitToPage="1"/>
  </sheetPr>
  <dimension ref="A1:CT30"/>
  <sheetViews>
    <sheetView workbookViewId="0">
      <selection activeCell="B16" sqref="B12:B16"/>
    </sheetView>
  </sheetViews>
  <sheetFormatPr defaultRowHeight="13.2" x14ac:dyDescent="0.25"/>
  <cols>
    <col min="1" max="1" width="8.33203125" customWidth="1"/>
    <col min="2" max="2" width="20" customWidth="1"/>
    <col min="3" max="3" width="19.77734375" customWidth="1"/>
    <col min="4" max="4" width="20" customWidth="1"/>
    <col min="5" max="5" width="20.33203125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13" max="13" width="10.5546875" customWidth="1"/>
    <col min="23" max="23" width="2.88671875" customWidth="1"/>
    <col min="24" max="24" width="7.5546875" customWidth="1"/>
    <col min="25" max="25" width="10.6640625" customWidth="1"/>
    <col min="26" max="26" width="9.33203125" customWidth="1"/>
    <col min="27" max="27" width="11" customWidth="1"/>
    <col min="36" max="36" width="2.88671875" customWidth="1"/>
    <col min="46" max="46" width="2.88671875" customWidth="1"/>
    <col min="51" max="51" width="2.88671875" customWidth="1"/>
    <col min="61" max="61" width="2.88671875" customWidth="1"/>
    <col min="70" max="70" width="2.88671875" customWidth="1"/>
    <col min="80" max="80" width="2.88671875" customWidth="1"/>
    <col min="85" max="85" width="2.88671875" customWidth="1"/>
    <col min="86" max="86" width="7.6640625" customWidth="1"/>
    <col min="87" max="87" width="9.6640625" customWidth="1"/>
    <col min="88" max="89" width="9" customWidth="1"/>
    <col min="90" max="90" width="11.44140625" customWidth="1"/>
    <col min="91" max="91" width="2.88671875" customWidth="1"/>
    <col min="92" max="92" width="10" customWidth="1"/>
    <col min="93" max="93" width="2.6640625" customWidth="1"/>
    <col min="95" max="95" width="12.33203125" customWidth="1"/>
    <col min="98" max="98" width="10.5546875" bestFit="1" customWidth="1"/>
  </cols>
  <sheetData>
    <row r="1" spans="1:98" ht="15.6" x14ac:dyDescent="0.3">
      <c r="A1" s="97" t="str">
        <f>'Comp Detail'!A1</f>
        <v>Vaulting NSW State Championships 2024</v>
      </c>
      <c r="B1" s="3"/>
      <c r="C1" s="103"/>
      <c r="D1" s="164" t="s">
        <v>80</v>
      </c>
      <c r="E1" s="59" t="s">
        <v>373</v>
      </c>
      <c r="F1" s="1"/>
      <c r="G1" s="1"/>
      <c r="H1" s="1"/>
      <c r="I1" s="1"/>
      <c r="J1" s="1"/>
      <c r="K1" s="1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"/>
      <c r="Y1" s="1"/>
      <c r="Z1" s="1"/>
      <c r="AA1" s="1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21"/>
      <c r="AV1" s="21"/>
      <c r="AW1" s="21"/>
      <c r="AX1" s="21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21"/>
      <c r="CD1" s="21"/>
      <c r="CE1" s="21"/>
      <c r="CF1" s="21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97">
        <f ca="1">NOW()</f>
        <v>45455.966401967591</v>
      </c>
    </row>
    <row r="2" spans="1:98" ht="15.6" x14ac:dyDescent="0.3">
      <c r="A2" s="28"/>
      <c r="B2" s="3"/>
      <c r="C2" s="103"/>
      <c r="D2" s="164" t="s">
        <v>81</v>
      </c>
      <c r="E2" s="59" t="s">
        <v>317</v>
      </c>
      <c r="F2" s="1"/>
      <c r="G2" s="1"/>
      <c r="H2" s="1"/>
      <c r="I2" s="1"/>
      <c r="J2" s="1"/>
      <c r="K2" s="1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"/>
      <c r="Y2" s="1"/>
      <c r="Z2" s="1"/>
      <c r="AA2" s="1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21"/>
      <c r="AV2" s="21"/>
      <c r="AW2" s="21"/>
      <c r="AX2" s="21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21"/>
      <c r="CD2" s="21"/>
      <c r="CE2" s="21"/>
      <c r="CF2" s="21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98">
        <f ca="1">NOW()</f>
        <v>45455.966401967591</v>
      </c>
    </row>
    <row r="3" spans="1:98" ht="15.6" x14ac:dyDescent="0.3">
      <c r="A3" s="595" t="str">
        <f>'Comp Detail'!A3</f>
        <v>7th to 9th June 2024</v>
      </c>
      <c r="B3" s="596"/>
      <c r="C3" s="103"/>
      <c r="D3" s="164" t="s">
        <v>82</v>
      </c>
      <c r="E3" s="1" t="s">
        <v>205</v>
      </c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</row>
    <row r="4" spans="1:98" ht="15.6" x14ac:dyDescent="0.3">
      <c r="A4" s="105"/>
      <c r="B4" s="103"/>
      <c r="C4" s="103"/>
      <c r="D4" s="164" t="s">
        <v>206</v>
      </c>
      <c r="E4" s="41" t="s">
        <v>318</v>
      </c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</row>
    <row r="5" spans="1:98" ht="15.6" x14ac:dyDescent="0.3">
      <c r="A5" s="105"/>
      <c r="B5" s="103"/>
      <c r="C5" s="103"/>
      <c r="D5" s="164"/>
      <c r="E5" s="41"/>
      <c r="CG5" s="124"/>
      <c r="CH5" s="103"/>
      <c r="CI5" s="103"/>
      <c r="CJ5" s="103"/>
      <c r="CK5" s="103"/>
      <c r="CL5" s="103"/>
      <c r="CM5" s="103"/>
      <c r="CN5" s="103"/>
      <c r="CO5" s="103"/>
      <c r="CP5" s="103"/>
      <c r="CQ5" s="103"/>
    </row>
    <row r="6" spans="1:98" ht="15.6" x14ac:dyDescent="0.3">
      <c r="A6" s="105" t="s">
        <v>44</v>
      </c>
      <c r="B6" s="165"/>
      <c r="C6" s="164"/>
      <c r="D6" s="103"/>
      <c r="E6" s="103"/>
      <c r="F6" s="176" t="s">
        <v>77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03"/>
      <c r="X6" s="183" t="s">
        <v>51</v>
      </c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03"/>
      <c r="AK6" s="176" t="s">
        <v>77</v>
      </c>
      <c r="AL6" s="184"/>
      <c r="AM6" s="184"/>
      <c r="AN6" s="184"/>
      <c r="AO6" s="184"/>
      <c r="AP6" s="184"/>
      <c r="AQ6" s="184"/>
      <c r="AR6" s="184"/>
      <c r="AS6" s="184"/>
      <c r="AT6" s="103"/>
      <c r="AU6" s="215" t="s">
        <v>51</v>
      </c>
      <c r="AV6" s="216"/>
      <c r="AW6" s="216"/>
      <c r="AX6" s="216"/>
      <c r="AY6" s="103"/>
      <c r="AZ6" s="176" t="s">
        <v>77</v>
      </c>
      <c r="BA6" s="184"/>
      <c r="BB6" s="184"/>
      <c r="BC6" s="184"/>
      <c r="BD6" s="184"/>
      <c r="BE6" s="184"/>
      <c r="BF6" s="184"/>
      <c r="BG6" s="184"/>
      <c r="BH6" s="184"/>
      <c r="BI6" s="103"/>
      <c r="BJ6" s="215" t="s">
        <v>51</v>
      </c>
      <c r="BK6" s="215"/>
      <c r="BL6" s="187"/>
      <c r="BM6" s="187"/>
      <c r="BN6" s="187"/>
      <c r="BO6" s="187"/>
      <c r="BP6" s="187"/>
      <c r="BQ6" s="187"/>
      <c r="BR6" s="103"/>
      <c r="BS6" s="176" t="s">
        <v>77</v>
      </c>
      <c r="BT6" s="184"/>
      <c r="BU6" s="184"/>
      <c r="BV6" s="184"/>
      <c r="BW6" s="184"/>
      <c r="BX6" s="184"/>
      <c r="BY6" s="184"/>
      <c r="BZ6" s="184"/>
      <c r="CA6" s="184"/>
      <c r="CB6" s="103"/>
      <c r="CC6" s="215" t="s">
        <v>51</v>
      </c>
      <c r="CD6" s="216"/>
      <c r="CE6" s="216"/>
      <c r="CF6" s="216"/>
      <c r="CG6" s="124"/>
      <c r="CH6" s="103"/>
      <c r="CI6" s="103"/>
      <c r="CJ6" s="103"/>
      <c r="CK6" s="103"/>
      <c r="CL6" s="103"/>
      <c r="CM6" s="103"/>
      <c r="CN6" s="103"/>
      <c r="CO6" s="103"/>
      <c r="CP6" s="103"/>
      <c r="CQ6" s="103"/>
    </row>
    <row r="7" spans="1:98" ht="15.6" x14ac:dyDescent="0.3">
      <c r="A7" s="105" t="s">
        <v>83</v>
      </c>
      <c r="B7" s="201">
        <v>4</v>
      </c>
      <c r="C7" s="103"/>
      <c r="D7" s="103"/>
      <c r="E7" s="103"/>
      <c r="F7" s="165" t="s">
        <v>47</v>
      </c>
      <c r="G7" s="103" t="str">
        <f>E1</f>
        <v>Juan Cardaci</v>
      </c>
      <c r="H7" s="103"/>
      <c r="I7" s="103"/>
      <c r="J7" s="103"/>
      <c r="K7" s="103"/>
      <c r="P7" s="165"/>
      <c r="Q7" s="165"/>
      <c r="R7" s="165"/>
      <c r="S7" s="103"/>
      <c r="T7" s="103"/>
      <c r="U7" s="103"/>
      <c r="V7" s="103"/>
      <c r="W7" s="165"/>
      <c r="X7" s="165"/>
      <c r="Y7" s="103"/>
      <c r="Z7" s="103"/>
      <c r="AA7" s="103"/>
      <c r="AC7" s="165"/>
      <c r="AD7" s="165"/>
      <c r="AE7" s="165"/>
      <c r="AF7" s="103"/>
      <c r="AG7" s="103"/>
      <c r="AH7" s="103"/>
      <c r="AI7" s="103"/>
      <c r="AJ7" s="103"/>
      <c r="AK7" s="165" t="s">
        <v>46</v>
      </c>
      <c r="AL7" s="103" t="str">
        <f>E2</f>
        <v>Janet Leadbeater</v>
      </c>
      <c r="AM7" s="103"/>
      <c r="AN7" s="103"/>
      <c r="AO7" s="103"/>
      <c r="AP7" s="103"/>
      <c r="AQ7" s="103"/>
      <c r="AR7" s="103"/>
      <c r="AS7" s="103"/>
      <c r="AT7" s="103"/>
      <c r="AU7" s="208"/>
      <c r="AV7" s="21"/>
      <c r="AW7" s="21"/>
      <c r="AX7" s="21"/>
      <c r="AY7" s="103"/>
      <c r="AZ7" s="165" t="s">
        <v>48</v>
      </c>
      <c r="BA7" s="103" t="str">
        <f>E3</f>
        <v>Robyn Bruderer</v>
      </c>
      <c r="BB7" s="103"/>
      <c r="BC7" s="103"/>
      <c r="BD7" s="103"/>
      <c r="BE7" s="103"/>
      <c r="BF7" s="103"/>
      <c r="BG7" s="103"/>
      <c r="BH7" s="103"/>
      <c r="BI7" s="103"/>
      <c r="BJ7" s="165"/>
      <c r="BK7" s="165"/>
      <c r="BL7" s="103"/>
      <c r="BM7" s="103"/>
      <c r="BN7" s="103"/>
      <c r="BO7" s="103"/>
      <c r="BP7" s="165"/>
      <c r="BQ7" s="165"/>
      <c r="BR7" s="103"/>
      <c r="BS7" s="165" t="s">
        <v>101</v>
      </c>
      <c r="BT7" s="103" t="str">
        <f>E4</f>
        <v>Nina Fritzell</v>
      </c>
      <c r="BU7" s="103"/>
      <c r="BV7" s="103"/>
      <c r="BW7" s="103"/>
      <c r="BX7" s="103"/>
      <c r="BY7" s="103"/>
      <c r="BZ7" s="103"/>
      <c r="CA7" s="103"/>
      <c r="CB7" s="103"/>
      <c r="CC7" s="208"/>
      <c r="CD7" s="21"/>
      <c r="CE7" s="21"/>
      <c r="CF7" s="21"/>
      <c r="CG7" s="329"/>
      <c r="CH7" s="218"/>
      <c r="CI7" s="218"/>
      <c r="CJ7" s="218"/>
      <c r="CK7" s="218"/>
      <c r="CL7" s="165" t="s">
        <v>12</v>
      </c>
      <c r="CM7" s="103"/>
      <c r="CN7" s="103"/>
      <c r="CO7" s="103"/>
      <c r="CP7" s="103"/>
      <c r="CQ7" s="103"/>
    </row>
    <row r="8" spans="1:98" ht="14.4" x14ac:dyDescent="0.3">
      <c r="A8" s="264"/>
      <c r="C8" s="103"/>
      <c r="D8" s="103"/>
      <c r="E8" s="103"/>
      <c r="F8" s="165" t="s">
        <v>26</v>
      </c>
      <c r="G8" s="103"/>
      <c r="H8" s="103"/>
      <c r="I8" s="103"/>
      <c r="J8" s="103"/>
      <c r="K8" s="103"/>
      <c r="P8" s="103"/>
      <c r="Q8" s="103"/>
      <c r="R8" s="103"/>
      <c r="S8" s="103"/>
      <c r="T8" s="103"/>
      <c r="U8" s="103"/>
      <c r="V8" s="103"/>
      <c r="W8" s="103"/>
      <c r="X8" s="165" t="s">
        <v>26</v>
      </c>
      <c r="Y8" s="103"/>
      <c r="Z8" s="103"/>
      <c r="AA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V8" s="21"/>
      <c r="AW8" s="21"/>
      <c r="AX8" s="21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D8" s="21"/>
      <c r="CE8" s="21"/>
      <c r="CF8" s="21"/>
      <c r="CG8" s="329"/>
      <c r="CH8" s="218"/>
      <c r="CI8" s="218"/>
      <c r="CJ8" s="218"/>
      <c r="CK8" s="218"/>
      <c r="CL8" s="103"/>
      <c r="CM8" s="103"/>
      <c r="CN8" s="103"/>
      <c r="CO8" s="103"/>
      <c r="CP8" s="103"/>
      <c r="CQ8" s="103"/>
    </row>
    <row r="9" spans="1:98" ht="14.4" x14ac:dyDescent="0.3">
      <c r="A9" s="103"/>
      <c r="B9" s="103"/>
      <c r="C9" s="103"/>
      <c r="D9" s="103"/>
      <c r="E9" s="103"/>
      <c r="F9" s="165" t="s">
        <v>1</v>
      </c>
      <c r="G9" s="103"/>
      <c r="H9" s="103"/>
      <c r="I9" s="103"/>
      <c r="J9" s="103"/>
      <c r="K9" s="103"/>
      <c r="L9" s="177" t="s">
        <v>1</v>
      </c>
      <c r="M9" s="178"/>
      <c r="N9" s="599" t="s">
        <v>209</v>
      </c>
      <c r="O9" s="600" t="s">
        <v>210</v>
      </c>
      <c r="P9" s="178"/>
      <c r="Q9" s="178"/>
      <c r="R9" s="178" t="s">
        <v>2</v>
      </c>
      <c r="T9" s="178"/>
      <c r="U9" s="178" t="s">
        <v>3</v>
      </c>
      <c r="V9" s="178" t="s">
        <v>84</v>
      </c>
      <c r="W9" s="128"/>
      <c r="X9" s="165" t="s">
        <v>1</v>
      </c>
      <c r="Y9" s="103"/>
      <c r="AA9" s="103"/>
      <c r="AB9" s="177" t="s">
        <v>1</v>
      </c>
      <c r="AC9" s="178"/>
      <c r="AD9" s="178"/>
      <c r="AE9" s="178" t="s">
        <v>2</v>
      </c>
      <c r="AG9" s="178"/>
      <c r="AH9" s="178" t="s">
        <v>3</v>
      </c>
      <c r="AI9" s="178" t="s">
        <v>84</v>
      </c>
      <c r="AJ9" s="128"/>
      <c r="AK9" s="103"/>
      <c r="AL9" s="103"/>
      <c r="AM9" s="103"/>
      <c r="AN9" s="103"/>
      <c r="AO9" s="103"/>
      <c r="AP9" s="103"/>
      <c r="AQ9" s="103"/>
      <c r="AR9" s="103"/>
      <c r="AS9" s="103"/>
      <c r="AT9" s="128"/>
      <c r="AU9" s="208"/>
      <c r="AV9" s="21"/>
      <c r="AW9" s="21" t="s">
        <v>10</v>
      </c>
      <c r="AX9" s="21" t="s">
        <v>13</v>
      </c>
      <c r="AY9" s="128"/>
      <c r="AZ9" s="103"/>
      <c r="BA9" s="103"/>
      <c r="BB9" s="103"/>
      <c r="BC9" s="103"/>
      <c r="BD9" s="103"/>
      <c r="BE9" s="103"/>
      <c r="BF9" s="103"/>
      <c r="BG9" s="103"/>
      <c r="BH9" s="103"/>
      <c r="BI9" s="128"/>
      <c r="BJ9" s="103" t="s">
        <v>14</v>
      </c>
      <c r="BK9" s="103"/>
      <c r="BL9" s="103"/>
      <c r="BM9" s="103"/>
      <c r="BN9" s="103"/>
      <c r="BO9" s="103"/>
      <c r="BP9" s="103"/>
      <c r="BQ9" s="128" t="s">
        <v>14</v>
      </c>
      <c r="BR9" s="128"/>
      <c r="BS9" s="103"/>
      <c r="BT9" s="103"/>
      <c r="BU9" s="103"/>
      <c r="BV9" s="103"/>
      <c r="BW9" s="103"/>
      <c r="BX9" s="103"/>
      <c r="BY9" s="103"/>
      <c r="BZ9" s="103"/>
      <c r="CA9" s="103"/>
      <c r="CB9" s="128"/>
      <c r="CC9" s="208"/>
      <c r="CD9" s="21"/>
      <c r="CE9" s="21" t="s">
        <v>10</v>
      </c>
      <c r="CF9" s="21" t="s">
        <v>13</v>
      </c>
      <c r="CG9" s="329"/>
      <c r="CH9" s="218"/>
      <c r="CI9" s="218"/>
      <c r="CJ9" s="218"/>
      <c r="CK9" s="218"/>
      <c r="CL9" s="178" t="s">
        <v>50</v>
      </c>
      <c r="CM9" s="103"/>
      <c r="CN9" s="178" t="s">
        <v>51</v>
      </c>
      <c r="CO9" s="234"/>
      <c r="CP9" s="213" t="s">
        <v>52</v>
      </c>
      <c r="CQ9" s="181"/>
    </row>
    <row r="10" spans="1:98" ht="14.4" x14ac:dyDescent="0.3">
      <c r="A10" s="167" t="s">
        <v>24</v>
      </c>
      <c r="B10" s="167" t="s">
        <v>25</v>
      </c>
      <c r="C10" s="167" t="s">
        <v>26</v>
      </c>
      <c r="D10" s="167" t="s">
        <v>27</v>
      </c>
      <c r="E10" s="167" t="s">
        <v>28</v>
      </c>
      <c r="F10" s="167" t="s">
        <v>85</v>
      </c>
      <c r="G10" s="167" t="s">
        <v>86</v>
      </c>
      <c r="H10" s="167" t="s">
        <v>87</v>
      </c>
      <c r="I10" s="167" t="s">
        <v>88</v>
      </c>
      <c r="J10" s="167" t="s">
        <v>89</v>
      </c>
      <c r="K10" s="167" t="s">
        <v>90</v>
      </c>
      <c r="L10" s="179" t="s">
        <v>34</v>
      </c>
      <c r="M10" s="161" t="s">
        <v>208</v>
      </c>
      <c r="N10" s="599"/>
      <c r="O10" s="599"/>
      <c r="P10" s="161" t="s">
        <v>2</v>
      </c>
      <c r="Q10" s="161" t="s">
        <v>91</v>
      </c>
      <c r="R10" s="179" t="s">
        <v>34</v>
      </c>
      <c r="S10" s="180" t="s">
        <v>3</v>
      </c>
      <c r="T10" s="161" t="s">
        <v>91</v>
      </c>
      <c r="U10" s="179" t="s">
        <v>34</v>
      </c>
      <c r="V10" s="179" t="s">
        <v>34</v>
      </c>
      <c r="W10" s="185"/>
      <c r="X10" s="167" t="s">
        <v>85</v>
      </c>
      <c r="Y10" s="167" t="s">
        <v>86</v>
      </c>
      <c r="Z10" s="167" t="s">
        <v>88</v>
      </c>
      <c r="AA10" s="167" t="s">
        <v>89</v>
      </c>
      <c r="AB10" s="179" t="s">
        <v>34</v>
      </c>
      <c r="AC10" s="161" t="s">
        <v>2</v>
      </c>
      <c r="AD10" s="161" t="s">
        <v>91</v>
      </c>
      <c r="AE10" s="179" t="s">
        <v>34</v>
      </c>
      <c r="AF10" s="180" t="s">
        <v>3</v>
      </c>
      <c r="AG10" s="161" t="s">
        <v>91</v>
      </c>
      <c r="AH10" s="179" t="s">
        <v>34</v>
      </c>
      <c r="AI10" s="179" t="s">
        <v>34</v>
      </c>
      <c r="AJ10" s="185"/>
      <c r="AK10" s="130" t="s">
        <v>29</v>
      </c>
      <c r="AL10" s="130" t="s">
        <v>30</v>
      </c>
      <c r="AM10" s="130" t="s">
        <v>42</v>
      </c>
      <c r="AN10" s="130" t="s">
        <v>39</v>
      </c>
      <c r="AO10" s="130" t="s">
        <v>98</v>
      </c>
      <c r="AP10" s="130" t="s">
        <v>43</v>
      </c>
      <c r="AQ10" s="130" t="s">
        <v>99</v>
      </c>
      <c r="AR10" s="130" t="s">
        <v>38</v>
      </c>
      <c r="AS10" s="130" t="s">
        <v>37</v>
      </c>
      <c r="AT10" s="185"/>
      <c r="AU10" s="209" t="s">
        <v>36</v>
      </c>
      <c r="AV10" s="209" t="s">
        <v>13</v>
      </c>
      <c r="AW10" s="209" t="s">
        <v>9</v>
      </c>
      <c r="AX10" s="209" t="s">
        <v>15</v>
      </c>
      <c r="AY10" s="185"/>
      <c r="AZ10" s="130" t="s">
        <v>29</v>
      </c>
      <c r="BA10" s="130" t="s">
        <v>30</v>
      </c>
      <c r="BB10" s="130" t="s">
        <v>42</v>
      </c>
      <c r="BC10" s="130" t="s">
        <v>39</v>
      </c>
      <c r="BD10" s="130" t="s">
        <v>98</v>
      </c>
      <c r="BE10" s="130" t="s">
        <v>43</v>
      </c>
      <c r="BF10" s="130" t="s">
        <v>99</v>
      </c>
      <c r="BG10" s="130" t="s">
        <v>38</v>
      </c>
      <c r="BH10" s="130" t="s">
        <v>37</v>
      </c>
      <c r="BI10" s="185"/>
      <c r="BJ10" s="161" t="s">
        <v>118</v>
      </c>
      <c r="BK10" s="161" t="s">
        <v>4</v>
      </c>
      <c r="BL10" s="161" t="s">
        <v>5</v>
      </c>
      <c r="BM10" s="161" t="s">
        <v>6</v>
      </c>
      <c r="BN10" s="161" t="s">
        <v>7</v>
      </c>
      <c r="BO10" s="161" t="s">
        <v>33</v>
      </c>
      <c r="BP10" s="130" t="s">
        <v>21</v>
      </c>
      <c r="BQ10" s="130" t="s">
        <v>15</v>
      </c>
      <c r="BR10" s="185"/>
      <c r="BS10" s="130" t="s">
        <v>29</v>
      </c>
      <c r="BT10" s="130" t="s">
        <v>30</v>
      </c>
      <c r="BU10" s="130" t="s">
        <v>42</v>
      </c>
      <c r="BV10" s="130" t="s">
        <v>39</v>
      </c>
      <c r="BW10" s="130" t="s">
        <v>98</v>
      </c>
      <c r="BX10" s="130" t="s">
        <v>43</v>
      </c>
      <c r="BY10" s="130" t="s">
        <v>99</v>
      </c>
      <c r="BZ10" s="130" t="s">
        <v>38</v>
      </c>
      <c r="CA10" s="130" t="s">
        <v>37</v>
      </c>
      <c r="CB10" s="185"/>
      <c r="CC10" s="209" t="s">
        <v>36</v>
      </c>
      <c r="CD10" s="209" t="s">
        <v>13</v>
      </c>
      <c r="CE10" s="209" t="s">
        <v>9</v>
      </c>
      <c r="CF10" s="209" t="s">
        <v>15</v>
      </c>
      <c r="CG10" s="330"/>
      <c r="CH10" s="223" t="s">
        <v>66</v>
      </c>
      <c r="CI10" s="223" t="s">
        <v>67</v>
      </c>
      <c r="CJ10" s="223" t="s">
        <v>68</v>
      </c>
      <c r="CK10" s="223" t="s">
        <v>102</v>
      </c>
      <c r="CL10" s="206" t="s">
        <v>32</v>
      </c>
      <c r="CM10" s="130"/>
      <c r="CN10" s="206" t="s">
        <v>32</v>
      </c>
      <c r="CO10" s="235"/>
      <c r="CP10" s="179" t="s">
        <v>32</v>
      </c>
      <c r="CQ10" s="179" t="s">
        <v>35</v>
      </c>
    </row>
    <row r="11" spans="1:98" ht="14.4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5"/>
      <c r="X11" s="41"/>
      <c r="Y11" s="41"/>
      <c r="Z11" s="41"/>
      <c r="AA11" s="41"/>
      <c r="AB11" s="181"/>
      <c r="AC11" s="181"/>
      <c r="AD11" s="181"/>
      <c r="AE11" s="181"/>
      <c r="AF11" s="181"/>
      <c r="AG11" s="181"/>
      <c r="AH11" s="181"/>
      <c r="AI11" s="181"/>
      <c r="AJ11" s="185"/>
      <c r="AK11" s="128"/>
      <c r="AL11" s="128"/>
      <c r="AM11" s="128"/>
      <c r="AN11" s="128"/>
      <c r="AO11" s="128"/>
      <c r="AP11" s="128"/>
      <c r="AQ11" s="128"/>
      <c r="AR11" s="128"/>
      <c r="AS11" s="128"/>
      <c r="AT11" s="185"/>
      <c r="AU11" s="225"/>
      <c r="AV11" s="225"/>
      <c r="AW11" s="225"/>
      <c r="AX11" s="225"/>
      <c r="AY11" s="185"/>
      <c r="AZ11" s="128"/>
      <c r="BA11" s="128"/>
      <c r="BB11" s="128"/>
      <c r="BC11" s="128"/>
      <c r="BD11" s="128"/>
      <c r="BE11" s="128"/>
      <c r="BF11" s="128"/>
      <c r="BG11" s="128"/>
      <c r="BH11" s="128"/>
      <c r="BI11" s="185"/>
      <c r="BJ11" s="181"/>
      <c r="BK11" s="181"/>
      <c r="BL11" s="181"/>
      <c r="BM11" s="181"/>
      <c r="BN11" s="181"/>
      <c r="BO11" s="181"/>
      <c r="BP11" s="128"/>
      <c r="BQ11" s="128"/>
      <c r="BR11" s="185"/>
      <c r="BS11" s="128"/>
      <c r="BT11" s="128"/>
      <c r="BU11" s="128"/>
      <c r="BV11" s="128"/>
      <c r="BW11" s="128"/>
      <c r="BX11" s="128"/>
      <c r="BY11" s="128"/>
      <c r="BZ11" s="128"/>
      <c r="CA11" s="128"/>
      <c r="CB11" s="185"/>
      <c r="CC11" s="225"/>
      <c r="CD11" s="225"/>
      <c r="CE11" s="225"/>
      <c r="CF11" s="225"/>
      <c r="CG11" s="330"/>
      <c r="CH11" s="226"/>
      <c r="CI11" s="226"/>
      <c r="CJ11" s="226"/>
      <c r="CK11" s="226"/>
      <c r="CL11" s="178"/>
      <c r="CM11" s="128"/>
      <c r="CN11" s="178"/>
      <c r="CO11" s="236"/>
      <c r="CP11" s="213"/>
      <c r="CQ11" s="213"/>
      <c r="CT11" s="237"/>
    </row>
    <row r="12" spans="1:98" ht="14.4" x14ac:dyDescent="0.3">
      <c r="A12" s="398">
        <v>78</v>
      </c>
      <c r="B12" s="608" t="s">
        <v>167</v>
      </c>
      <c r="C12" s="448" t="s">
        <v>285</v>
      </c>
      <c r="D12" s="448" t="s">
        <v>252</v>
      </c>
      <c r="E12" s="448" t="s">
        <v>162</v>
      </c>
      <c r="F12" s="162">
        <v>5.8</v>
      </c>
      <c r="G12" s="162">
        <v>6</v>
      </c>
      <c r="H12" s="162">
        <v>6.2</v>
      </c>
      <c r="I12" s="162">
        <v>6.4</v>
      </c>
      <c r="J12" s="162">
        <v>5.2</v>
      </c>
      <c r="K12" s="162">
        <v>5.2</v>
      </c>
      <c r="L12" s="182">
        <f t="shared" ref="L12:L17" si="0">SUM(F12:K12)/6</f>
        <v>5.8</v>
      </c>
      <c r="M12" s="162">
        <v>5.5</v>
      </c>
      <c r="N12" s="162">
        <v>6.5</v>
      </c>
      <c r="O12" s="162">
        <v>5</v>
      </c>
      <c r="P12" s="182">
        <f t="shared" ref="P12:P17" si="1">((M12*0.5)+(N12*0.25)+(O12*0.25))</f>
        <v>5.625</v>
      </c>
      <c r="Q12" s="162"/>
      <c r="R12" s="182">
        <f>P12-Q12</f>
        <v>5.625</v>
      </c>
      <c r="S12" s="162">
        <v>7</v>
      </c>
      <c r="T12" s="162"/>
      <c r="U12" s="182">
        <f t="shared" ref="U12:U17" si="2">S12-T12</f>
        <v>7</v>
      </c>
      <c r="V12" s="21">
        <f t="shared" ref="V12:V17" si="3">SUM((L12*0.6),(R12*0.25),(U12*0.15))</f>
        <v>5.9362500000000002</v>
      </c>
      <c r="W12" s="43"/>
      <c r="X12" s="162">
        <v>6</v>
      </c>
      <c r="Y12" s="162">
        <v>6.5</v>
      </c>
      <c r="Z12" s="162">
        <v>6</v>
      </c>
      <c r="AA12" s="162">
        <v>6.2</v>
      </c>
      <c r="AB12" s="182">
        <f t="shared" ref="AB12:AB17" si="4">(X12+Y12+Z12+AA12)/4</f>
        <v>6.1749999999999998</v>
      </c>
      <c r="AC12" s="162">
        <v>6.8</v>
      </c>
      <c r="AD12" s="162"/>
      <c r="AE12" s="182">
        <f t="shared" ref="AE12:AE17" si="5">AC12-AD12</f>
        <v>6.8</v>
      </c>
      <c r="AF12" s="162">
        <v>6.5</v>
      </c>
      <c r="AG12" s="162"/>
      <c r="AH12" s="182">
        <f t="shared" ref="AH12:AH17" si="6">AF12-AG12</f>
        <v>6.5</v>
      </c>
      <c r="AI12" s="21">
        <f t="shared" ref="AI12:AI17" si="7">((AB12*0.4)+(AE12*0.4)+(AH12*0.2))</f>
        <v>6.49</v>
      </c>
      <c r="AJ12" s="43"/>
      <c r="AK12" s="186">
        <v>5</v>
      </c>
      <c r="AL12" s="186">
        <v>5.8</v>
      </c>
      <c r="AM12" s="186">
        <v>5</v>
      </c>
      <c r="AN12" s="186">
        <v>5</v>
      </c>
      <c r="AO12" s="186">
        <v>5</v>
      </c>
      <c r="AP12" s="186">
        <v>5</v>
      </c>
      <c r="AQ12" s="186">
        <v>5</v>
      </c>
      <c r="AR12" s="22">
        <f t="shared" ref="AR12:AR17" si="8">SUM(AK12:AQ12)</f>
        <v>35.799999999999997</v>
      </c>
      <c r="AS12" s="21">
        <f t="shared" ref="AS12:AS17" si="9">AR12/7</f>
        <v>5.1142857142857139</v>
      </c>
      <c r="AT12" s="43"/>
      <c r="AU12" s="229">
        <v>8</v>
      </c>
      <c r="AV12" s="21">
        <f t="shared" ref="AV12:AV17" si="10">AU12</f>
        <v>8</v>
      </c>
      <c r="AW12" s="230"/>
      <c r="AX12" s="21">
        <f t="shared" ref="AX12:AX17" si="11">SUM(AV12-AW12)</f>
        <v>8</v>
      </c>
      <c r="AY12" s="43"/>
      <c r="AZ12" s="186">
        <v>5</v>
      </c>
      <c r="BA12" s="186">
        <v>6.8</v>
      </c>
      <c r="BB12" s="186">
        <v>5.5</v>
      </c>
      <c r="BC12" s="186">
        <v>6</v>
      </c>
      <c r="BD12" s="186">
        <v>5.7</v>
      </c>
      <c r="BE12" s="186">
        <v>6.5</v>
      </c>
      <c r="BF12" s="186">
        <v>6.5</v>
      </c>
      <c r="BG12" s="22">
        <f t="shared" ref="BG12:BG17" si="12">SUM(AZ12:BF12)</f>
        <v>42</v>
      </c>
      <c r="BH12" s="21">
        <f t="shared" ref="BH12:BH17" si="13">BG12/7</f>
        <v>6</v>
      </c>
      <c r="BI12" s="43"/>
      <c r="BJ12" s="186">
        <v>6.2</v>
      </c>
      <c r="BK12" s="186">
        <v>7</v>
      </c>
      <c r="BL12" s="186">
        <v>7</v>
      </c>
      <c r="BM12" s="186">
        <v>7</v>
      </c>
      <c r="BN12" s="186">
        <v>7</v>
      </c>
      <c r="BO12" s="21">
        <f t="shared" ref="BO12:BO17" si="14">SUM((BJ12*0.2),(BK12*0.25),(BL12*0.2),(BM12*0.2),(BN12*0.15))</f>
        <v>6.8400000000000007</v>
      </c>
      <c r="BP12" s="191"/>
      <c r="BQ12" s="21">
        <f t="shared" ref="BQ12:BQ17" si="15">BO12-BP12</f>
        <v>6.8400000000000007</v>
      </c>
      <c r="BR12" s="43"/>
      <c r="BS12" s="186">
        <v>5</v>
      </c>
      <c r="BT12" s="186">
        <v>6</v>
      </c>
      <c r="BU12" s="186">
        <v>5</v>
      </c>
      <c r="BV12" s="186">
        <v>5</v>
      </c>
      <c r="BW12" s="186">
        <v>5.5</v>
      </c>
      <c r="BX12" s="186">
        <v>5.5</v>
      </c>
      <c r="BY12" s="186">
        <v>5.8</v>
      </c>
      <c r="BZ12" s="22">
        <f t="shared" ref="BZ12:BZ17" si="16">SUM(BS12:BY12)</f>
        <v>37.799999999999997</v>
      </c>
      <c r="CA12" s="21">
        <f t="shared" ref="CA12:CA17" si="17">BZ12/7</f>
        <v>5.3999999999999995</v>
      </c>
      <c r="CB12" s="43"/>
      <c r="CC12" s="229">
        <v>8</v>
      </c>
      <c r="CD12" s="21">
        <f t="shared" ref="CD12:CD17" si="18">CC12</f>
        <v>8</v>
      </c>
      <c r="CE12" s="230"/>
      <c r="CF12" s="21">
        <f t="shared" ref="CF12:CF17" si="19">SUM(CD12-CE12)</f>
        <v>8</v>
      </c>
      <c r="CG12" s="331"/>
      <c r="CH12" s="289">
        <f t="shared" ref="CH12:CH17" si="20">(V12+AI12)/2</f>
        <v>6.2131249999999998</v>
      </c>
      <c r="CI12" s="289">
        <f t="shared" ref="CI12:CI17" si="21">(AS12+AX12)/2</f>
        <v>6.5571428571428569</v>
      </c>
      <c r="CJ12" s="289">
        <f t="shared" ref="CJ12:CJ17" si="22">(BH12+BQ12)/2</f>
        <v>6.42</v>
      </c>
      <c r="CK12" s="289">
        <f t="shared" ref="CK12:CK17" si="23">(CA12+CF12)/2</f>
        <v>6.6999999999999993</v>
      </c>
      <c r="CL12" s="21">
        <f t="shared" ref="CL12:CL17" si="24">SUM((V12*0.25)+(AS12*0.25)+(BH12*0.25)+(CA12*0.25))</f>
        <v>5.6126339285714284</v>
      </c>
      <c r="CM12" s="103"/>
      <c r="CN12" s="21">
        <f t="shared" ref="CN12:CN17" si="25">SUM((AI12*0.25)+(AX12*0.25)+(BQ12*0.25)+(CF12*0.25))</f>
        <v>7.3325000000000005</v>
      </c>
      <c r="CO12" s="290"/>
      <c r="CP12" s="607">
        <f t="shared" ref="CP12:CP17" si="26">AVERAGE(CL12:CN12)</f>
        <v>6.4725669642857149</v>
      </c>
      <c r="CQ12" s="233">
        <v>1</v>
      </c>
    </row>
    <row r="13" spans="1:98" ht="14.4" x14ac:dyDescent="0.3">
      <c r="A13" s="398">
        <v>30</v>
      </c>
      <c r="B13" s="608" t="s">
        <v>219</v>
      </c>
      <c r="C13" s="448" t="s">
        <v>291</v>
      </c>
      <c r="D13" s="448" t="s">
        <v>270</v>
      </c>
      <c r="E13" s="448" t="s">
        <v>132</v>
      </c>
      <c r="F13" s="162">
        <v>4.8</v>
      </c>
      <c r="G13" s="162">
        <v>5.8</v>
      </c>
      <c r="H13" s="162">
        <v>5.8</v>
      </c>
      <c r="I13" s="162">
        <v>5</v>
      </c>
      <c r="J13" s="162">
        <v>5.5</v>
      </c>
      <c r="K13" s="162">
        <v>5.5</v>
      </c>
      <c r="L13" s="182">
        <f t="shared" si="0"/>
        <v>5.3999999999999995</v>
      </c>
      <c r="M13" s="162">
        <v>6.8</v>
      </c>
      <c r="N13" s="162">
        <v>6.5</v>
      </c>
      <c r="O13" s="162">
        <v>7</v>
      </c>
      <c r="P13" s="182">
        <f t="shared" si="1"/>
        <v>6.7750000000000004</v>
      </c>
      <c r="Q13" s="162"/>
      <c r="R13" s="182">
        <f>P13-Q13</f>
        <v>6.7750000000000004</v>
      </c>
      <c r="S13" s="162">
        <v>8</v>
      </c>
      <c r="T13" s="162"/>
      <c r="U13" s="182">
        <f t="shared" si="2"/>
        <v>8</v>
      </c>
      <c r="V13" s="21">
        <f t="shared" si="3"/>
        <v>6.13375</v>
      </c>
      <c r="W13" s="43"/>
      <c r="X13" s="162">
        <v>5.8</v>
      </c>
      <c r="Y13" s="162">
        <v>6.8</v>
      </c>
      <c r="Z13" s="162">
        <v>6.5</v>
      </c>
      <c r="AA13" s="162">
        <v>5.5</v>
      </c>
      <c r="AB13" s="182">
        <f t="shared" si="4"/>
        <v>6.15</v>
      </c>
      <c r="AC13" s="162">
        <v>6.8</v>
      </c>
      <c r="AD13" s="162"/>
      <c r="AE13" s="182">
        <f t="shared" si="5"/>
        <v>6.8</v>
      </c>
      <c r="AF13" s="162">
        <v>8</v>
      </c>
      <c r="AG13" s="162"/>
      <c r="AH13" s="182">
        <f t="shared" si="6"/>
        <v>8</v>
      </c>
      <c r="AI13" s="21">
        <f t="shared" si="7"/>
        <v>6.7800000000000011</v>
      </c>
      <c r="AJ13" s="43"/>
      <c r="AK13" s="186">
        <v>6.5</v>
      </c>
      <c r="AL13" s="186">
        <v>6</v>
      </c>
      <c r="AM13" s="186">
        <v>5</v>
      </c>
      <c r="AN13" s="186">
        <v>6</v>
      </c>
      <c r="AO13" s="186">
        <v>5</v>
      </c>
      <c r="AP13" s="186">
        <v>6.5</v>
      </c>
      <c r="AQ13" s="186">
        <v>5</v>
      </c>
      <c r="AR13" s="22">
        <f t="shared" si="8"/>
        <v>40</v>
      </c>
      <c r="AS13" s="21">
        <f t="shared" si="9"/>
        <v>5.7142857142857144</v>
      </c>
      <c r="AT13" s="43"/>
      <c r="AU13" s="229">
        <v>7.63</v>
      </c>
      <c r="AV13" s="21">
        <f t="shared" si="10"/>
        <v>7.63</v>
      </c>
      <c r="AW13" s="230"/>
      <c r="AX13" s="21">
        <f t="shared" si="11"/>
        <v>7.63</v>
      </c>
      <c r="AY13" s="43"/>
      <c r="AZ13" s="186">
        <v>5</v>
      </c>
      <c r="BA13" s="186">
        <v>5.5</v>
      </c>
      <c r="BB13" s="186">
        <v>5.5</v>
      </c>
      <c r="BC13" s="186">
        <v>6</v>
      </c>
      <c r="BD13" s="186">
        <v>4.5</v>
      </c>
      <c r="BE13" s="186">
        <v>5</v>
      </c>
      <c r="BF13" s="186">
        <v>4.9000000000000004</v>
      </c>
      <c r="BG13" s="22">
        <f t="shared" si="12"/>
        <v>36.4</v>
      </c>
      <c r="BH13" s="21">
        <f t="shared" si="13"/>
        <v>5.2</v>
      </c>
      <c r="BI13" s="43"/>
      <c r="BJ13" s="186">
        <v>7</v>
      </c>
      <c r="BK13" s="186">
        <v>5.3</v>
      </c>
      <c r="BL13" s="186">
        <v>5.3</v>
      </c>
      <c r="BM13" s="186">
        <v>5</v>
      </c>
      <c r="BN13" s="186">
        <v>4.8</v>
      </c>
      <c r="BO13" s="21">
        <f t="shared" si="14"/>
        <v>5.5049999999999999</v>
      </c>
      <c r="BP13" s="191"/>
      <c r="BQ13" s="21">
        <f t="shared" si="15"/>
        <v>5.5049999999999999</v>
      </c>
      <c r="BR13" s="43"/>
      <c r="BS13" s="186">
        <v>5</v>
      </c>
      <c r="BT13" s="186">
        <v>5.8</v>
      </c>
      <c r="BU13" s="186">
        <v>4.5</v>
      </c>
      <c r="BV13" s="186">
        <v>5</v>
      </c>
      <c r="BW13" s="186">
        <v>5</v>
      </c>
      <c r="BX13" s="186">
        <v>5</v>
      </c>
      <c r="BY13" s="186">
        <v>4.5</v>
      </c>
      <c r="BZ13" s="22">
        <f t="shared" si="16"/>
        <v>34.799999999999997</v>
      </c>
      <c r="CA13" s="21">
        <f t="shared" si="17"/>
        <v>4.9714285714285706</v>
      </c>
      <c r="CB13" s="43"/>
      <c r="CC13" s="229">
        <v>8.1999999999999993</v>
      </c>
      <c r="CD13" s="21">
        <f t="shared" si="18"/>
        <v>8.1999999999999993</v>
      </c>
      <c r="CE13" s="230"/>
      <c r="CF13" s="21">
        <f t="shared" si="19"/>
        <v>8.1999999999999993</v>
      </c>
      <c r="CG13" s="331"/>
      <c r="CH13" s="289">
        <f t="shared" si="20"/>
        <v>6.4568750000000001</v>
      </c>
      <c r="CI13" s="289">
        <f t="shared" si="21"/>
        <v>6.6721428571428572</v>
      </c>
      <c r="CJ13" s="289">
        <f t="shared" si="22"/>
        <v>5.3525</v>
      </c>
      <c r="CK13" s="289">
        <f t="shared" si="23"/>
        <v>6.5857142857142854</v>
      </c>
      <c r="CL13" s="21">
        <f t="shared" si="24"/>
        <v>5.5048660714285713</v>
      </c>
      <c r="CM13" s="103"/>
      <c r="CN13" s="21">
        <f t="shared" si="25"/>
        <v>7.0287499999999996</v>
      </c>
      <c r="CO13" s="290"/>
      <c r="CP13" s="607">
        <f t="shared" si="26"/>
        <v>6.2668080357142859</v>
      </c>
      <c r="CQ13" s="233">
        <v>2</v>
      </c>
    </row>
    <row r="14" spans="1:98" ht="14.4" x14ac:dyDescent="0.3">
      <c r="A14" s="398">
        <v>76</v>
      </c>
      <c r="B14" s="608" t="s">
        <v>168</v>
      </c>
      <c r="C14" s="448" t="s">
        <v>285</v>
      </c>
      <c r="D14" s="448" t="s">
        <v>252</v>
      </c>
      <c r="E14" s="448" t="s">
        <v>162</v>
      </c>
      <c r="F14" s="162">
        <v>5.8</v>
      </c>
      <c r="G14" s="162">
        <v>6</v>
      </c>
      <c r="H14" s="162">
        <v>6.2</v>
      </c>
      <c r="I14" s="162">
        <v>6.4</v>
      </c>
      <c r="J14" s="162">
        <v>5.2</v>
      </c>
      <c r="K14" s="162">
        <v>5.2</v>
      </c>
      <c r="L14" s="182">
        <f t="shared" si="0"/>
        <v>5.8</v>
      </c>
      <c r="M14" s="162">
        <v>5.2</v>
      </c>
      <c r="N14" s="162">
        <v>6.5</v>
      </c>
      <c r="O14" s="162">
        <v>5</v>
      </c>
      <c r="P14" s="182">
        <f t="shared" si="1"/>
        <v>5.4749999999999996</v>
      </c>
      <c r="Q14" s="162"/>
      <c r="R14" s="182">
        <f>P14-Q14</f>
        <v>5.4749999999999996</v>
      </c>
      <c r="S14" s="162">
        <v>7</v>
      </c>
      <c r="T14" s="162"/>
      <c r="U14" s="182">
        <f t="shared" si="2"/>
        <v>7</v>
      </c>
      <c r="V14" s="21">
        <f t="shared" si="3"/>
        <v>5.8987499999999997</v>
      </c>
      <c r="W14" s="43"/>
      <c r="X14" s="162">
        <v>6</v>
      </c>
      <c r="Y14" s="162">
        <v>6.5</v>
      </c>
      <c r="Z14" s="162">
        <v>6</v>
      </c>
      <c r="AA14" s="162">
        <v>6.2</v>
      </c>
      <c r="AB14" s="182">
        <f t="shared" si="4"/>
        <v>6.1749999999999998</v>
      </c>
      <c r="AC14" s="162">
        <v>6.8</v>
      </c>
      <c r="AD14" s="162"/>
      <c r="AE14" s="182">
        <f t="shared" si="5"/>
        <v>6.8</v>
      </c>
      <c r="AF14" s="162">
        <v>6.5</v>
      </c>
      <c r="AG14" s="162"/>
      <c r="AH14" s="182">
        <f t="shared" si="6"/>
        <v>6.5</v>
      </c>
      <c r="AI14" s="21">
        <f t="shared" si="7"/>
        <v>6.49</v>
      </c>
      <c r="AJ14" s="43"/>
      <c r="AK14" s="186">
        <v>3.8</v>
      </c>
      <c r="AL14" s="186">
        <v>5</v>
      </c>
      <c r="AM14" s="186">
        <v>6.5</v>
      </c>
      <c r="AN14" s="186">
        <v>7</v>
      </c>
      <c r="AO14" s="186">
        <v>5</v>
      </c>
      <c r="AP14" s="186">
        <v>5.8</v>
      </c>
      <c r="AQ14" s="186">
        <v>5</v>
      </c>
      <c r="AR14" s="22">
        <f t="shared" si="8"/>
        <v>38.1</v>
      </c>
      <c r="AS14" s="21">
        <f t="shared" si="9"/>
        <v>5.4428571428571431</v>
      </c>
      <c r="AT14" s="43"/>
      <c r="AU14" s="229">
        <v>7</v>
      </c>
      <c r="AV14" s="21">
        <f t="shared" si="10"/>
        <v>7</v>
      </c>
      <c r="AW14" s="230"/>
      <c r="AX14" s="21">
        <f t="shared" si="11"/>
        <v>7</v>
      </c>
      <c r="AY14" s="43"/>
      <c r="AZ14" s="186">
        <v>4.8</v>
      </c>
      <c r="BA14" s="186">
        <v>6.5</v>
      </c>
      <c r="BB14" s="186">
        <v>6.5</v>
      </c>
      <c r="BC14" s="186">
        <v>6.2</v>
      </c>
      <c r="BD14" s="186">
        <v>5</v>
      </c>
      <c r="BE14" s="186">
        <v>5.5</v>
      </c>
      <c r="BF14" s="186">
        <v>5.3</v>
      </c>
      <c r="BG14" s="22">
        <f t="shared" si="12"/>
        <v>39.799999999999997</v>
      </c>
      <c r="BH14" s="21">
        <f t="shared" si="13"/>
        <v>5.6857142857142851</v>
      </c>
      <c r="BI14" s="43"/>
      <c r="BJ14" s="186">
        <v>5</v>
      </c>
      <c r="BK14" s="186">
        <v>6.5</v>
      </c>
      <c r="BL14" s="186">
        <v>6.5</v>
      </c>
      <c r="BM14" s="186">
        <v>4.8</v>
      </c>
      <c r="BN14" s="186">
        <v>5.4</v>
      </c>
      <c r="BO14" s="21">
        <f t="shared" si="14"/>
        <v>5.6950000000000003</v>
      </c>
      <c r="BP14" s="191"/>
      <c r="BQ14" s="21">
        <f t="shared" si="15"/>
        <v>5.6950000000000003</v>
      </c>
      <c r="BR14" s="43"/>
      <c r="BS14" s="186">
        <v>4.8</v>
      </c>
      <c r="BT14" s="186">
        <v>6.5</v>
      </c>
      <c r="BU14" s="186">
        <v>7</v>
      </c>
      <c r="BV14" s="186">
        <v>6.5</v>
      </c>
      <c r="BW14" s="186">
        <v>6.2</v>
      </c>
      <c r="BX14" s="186">
        <v>6</v>
      </c>
      <c r="BY14" s="186">
        <v>5.8</v>
      </c>
      <c r="BZ14" s="22">
        <f t="shared" si="16"/>
        <v>42.8</v>
      </c>
      <c r="CA14" s="21">
        <f t="shared" si="17"/>
        <v>6.1142857142857139</v>
      </c>
      <c r="CB14" s="43"/>
      <c r="CC14" s="229">
        <v>6.8</v>
      </c>
      <c r="CD14" s="21">
        <f t="shared" si="18"/>
        <v>6.8</v>
      </c>
      <c r="CE14" s="230"/>
      <c r="CF14" s="21">
        <f t="shared" si="19"/>
        <v>6.8</v>
      </c>
      <c r="CG14" s="331"/>
      <c r="CH14" s="289">
        <f t="shared" si="20"/>
        <v>6.194375</v>
      </c>
      <c r="CI14" s="289">
        <f t="shared" si="21"/>
        <v>6.2214285714285715</v>
      </c>
      <c r="CJ14" s="289">
        <f t="shared" si="22"/>
        <v>5.6903571428571427</v>
      </c>
      <c r="CK14" s="289">
        <f t="shared" si="23"/>
        <v>6.4571428571428573</v>
      </c>
      <c r="CL14" s="21">
        <f t="shared" si="24"/>
        <v>5.785401785714285</v>
      </c>
      <c r="CM14" s="103"/>
      <c r="CN14" s="21">
        <f t="shared" si="25"/>
        <v>6.4962500000000007</v>
      </c>
      <c r="CO14" s="290"/>
      <c r="CP14" s="607">
        <f t="shared" si="26"/>
        <v>6.1408258928571424</v>
      </c>
      <c r="CQ14" s="233">
        <v>3</v>
      </c>
    </row>
    <row r="15" spans="1:98" ht="14.4" x14ac:dyDescent="0.3">
      <c r="A15" s="398">
        <v>50</v>
      </c>
      <c r="B15" s="608" t="s">
        <v>159</v>
      </c>
      <c r="C15" s="448" t="s">
        <v>263</v>
      </c>
      <c r="D15" s="448" t="s">
        <v>264</v>
      </c>
      <c r="E15" s="448" t="s">
        <v>124</v>
      </c>
      <c r="F15" s="162">
        <v>4.5</v>
      </c>
      <c r="G15" s="162">
        <v>5.2</v>
      </c>
      <c r="H15" s="162">
        <v>5.5</v>
      </c>
      <c r="I15" s="162">
        <v>5.5</v>
      </c>
      <c r="J15" s="162">
        <v>5</v>
      </c>
      <c r="K15" s="162">
        <v>5</v>
      </c>
      <c r="L15" s="182">
        <f t="shared" si="0"/>
        <v>5.1166666666666663</v>
      </c>
      <c r="M15" s="162">
        <v>7</v>
      </c>
      <c r="N15" s="162">
        <v>7</v>
      </c>
      <c r="O15" s="162">
        <v>6.2</v>
      </c>
      <c r="P15" s="182">
        <f t="shared" si="1"/>
        <v>6.8</v>
      </c>
      <c r="Q15" s="162"/>
      <c r="R15" s="182">
        <f>P15-Q15</f>
        <v>6.8</v>
      </c>
      <c r="S15" s="162">
        <v>6.8</v>
      </c>
      <c r="T15" s="162"/>
      <c r="U15" s="182">
        <f t="shared" si="2"/>
        <v>6.8</v>
      </c>
      <c r="V15" s="21">
        <f t="shared" si="3"/>
        <v>5.7899999999999991</v>
      </c>
      <c r="W15" s="43"/>
      <c r="X15" s="162">
        <v>6.2</v>
      </c>
      <c r="Y15" s="162">
        <v>6.5</v>
      </c>
      <c r="Z15" s="162">
        <v>6</v>
      </c>
      <c r="AA15" s="162">
        <v>5.9</v>
      </c>
      <c r="AB15" s="182">
        <f t="shared" si="4"/>
        <v>6.15</v>
      </c>
      <c r="AC15" s="162">
        <v>7</v>
      </c>
      <c r="AD15" s="162"/>
      <c r="AE15" s="182">
        <f t="shared" si="5"/>
        <v>7</v>
      </c>
      <c r="AF15" s="162">
        <v>7</v>
      </c>
      <c r="AG15" s="162"/>
      <c r="AH15" s="182">
        <f t="shared" si="6"/>
        <v>7</v>
      </c>
      <c r="AI15" s="21">
        <f t="shared" si="7"/>
        <v>6.660000000000001</v>
      </c>
      <c r="AJ15" s="43"/>
      <c r="AK15" s="186">
        <v>5</v>
      </c>
      <c r="AL15" s="186">
        <v>5</v>
      </c>
      <c r="AM15" s="186">
        <v>5</v>
      </c>
      <c r="AN15" s="186">
        <v>6</v>
      </c>
      <c r="AO15" s="186">
        <v>4.8</v>
      </c>
      <c r="AP15" s="186">
        <v>4</v>
      </c>
      <c r="AQ15" s="186">
        <v>5</v>
      </c>
      <c r="AR15" s="22">
        <f t="shared" si="8"/>
        <v>34.799999999999997</v>
      </c>
      <c r="AS15" s="21">
        <f t="shared" si="9"/>
        <v>4.9714285714285706</v>
      </c>
      <c r="AT15" s="43"/>
      <c r="AU15" s="229">
        <v>7.2</v>
      </c>
      <c r="AV15" s="21">
        <f t="shared" si="10"/>
        <v>7.2</v>
      </c>
      <c r="AW15" s="230"/>
      <c r="AX15" s="21">
        <f t="shared" si="11"/>
        <v>7.2</v>
      </c>
      <c r="AY15" s="43"/>
      <c r="AZ15" s="186">
        <v>5.2</v>
      </c>
      <c r="BA15" s="186">
        <v>5.5</v>
      </c>
      <c r="BB15" s="186">
        <v>4.9000000000000004</v>
      </c>
      <c r="BC15" s="186">
        <v>6</v>
      </c>
      <c r="BD15" s="186">
        <v>5</v>
      </c>
      <c r="BE15" s="186">
        <v>5</v>
      </c>
      <c r="BF15" s="186">
        <v>5</v>
      </c>
      <c r="BG15" s="22">
        <f t="shared" si="12"/>
        <v>36.6</v>
      </c>
      <c r="BH15" s="21">
        <f t="shared" si="13"/>
        <v>5.2285714285714286</v>
      </c>
      <c r="BI15" s="43"/>
      <c r="BJ15" s="186">
        <v>6.2</v>
      </c>
      <c r="BK15" s="186">
        <v>5.3</v>
      </c>
      <c r="BL15" s="186">
        <v>5</v>
      </c>
      <c r="BM15" s="186">
        <v>4.8</v>
      </c>
      <c r="BN15" s="186">
        <v>4.8</v>
      </c>
      <c r="BO15" s="21">
        <f t="shared" si="14"/>
        <v>5.2450000000000001</v>
      </c>
      <c r="BP15" s="191"/>
      <c r="BQ15" s="21">
        <f t="shared" si="15"/>
        <v>5.2450000000000001</v>
      </c>
      <c r="BR15" s="43"/>
      <c r="BS15" s="186">
        <v>5.5</v>
      </c>
      <c r="BT15" s="186">
        <v>5</v>
      </c>
      <c r="BU15" s="186">
        <v>4</v>
      </c>
      <c r="BV15" s="186">
        <v>5.5</v>
      </c>
      <c r="BW15" s="186">
        <v>5</v>
      </c>
      <c r="BX15" s="186">
        <v>4</v>
      </c>
      <c r="BY15" s="186">
        <v>4.8</v>
      </c>
      <c r="BZ15" s="22">
        <f t="shared" si="16"/>
        <v>33.799999999999997</v>
      </c>
      <c r="CA15" s="21">
        <f t="shared" si="17"/>
        <v>4.8285714285714283</v>
      </c>
      <c r="CB15" s="43"/>
      <c r="CC15" s="229">
        <v>7.8</v>
      </c>
      <c r="CD15" s="21">
        <f t="shared" si="18"/>
        <v>7.8</v>
      </c>
      <c r="CE15" s="230"/>
      <c r="CF15" s="21">
        <f t="shared" si="19"/>
        <v>7.8</v>
      </c>
      <c r="CG15" s="331"/>
      <c r="CH15" s="289">
        <f t="shared" si="20"/>
        <v>6.2249999999999996</v>
      </c>
      <c r="CI15" s="289">
        <f t="shared" si="21"/>
        <v>6.0857142857142854</v>
      </c>
      <c r="CJ15" s="289">
        <f t="shared" si="22"/>
        <v>5.2367857142857144</v>
      </c>
      <c r="CK15" s="289">
        <f t="shared" si="23"/>
        <v>6.3142857142857141</v>
      </c>
      <c r="CL15" s="21">
        <f t="shared" si="24"/>
        <v>5.2046428571428569</v>
      </c>
      <c r="CM15" s="103"/>
      <c r="CN15" s="21">
        <f t="shared" si="25"/>
        <v>6.7262500000000003</v>
      </c>
      <c r="CO15" s="290"/>
      <c r="CP15" s="607">
        <f t="shared" si="26"/>
        <v>5.965446428571429</v>
      </c>
      <c r="CQ15" s="233">
        <v>4</v>
      </c>
    </row>
    <row r="16" spans="1:98" ht="14.4" x14ac:dyDescent="0.3">
      <c r="A16" s="398">
        <v>54</v>
      </c>
      <c r="B16" s="608" t="s">
        <v>185</v>
      </c>
      <c r="C16" s="448" t="s">
        <v>263</v>
      </c>
      <c r="D16" s="448" t="s">
        <v>264</v>
      </c>
      <c r="E16" s="448" t="s">
        <v>124</v>
      </c>
      <c r="F16" s="162">
        <v>4.5</v>
      </c>
      <c r="G16" s="162">
        <v>5.2</v>
      </c>
      <c r="H16" s="162">
        <v>5.5</v>
      </c>
      <c r="I16" s="162">
        <v>5.5</v>
      </c>
      <c r="J16" s="162">
        <v>5</v>
      </c>
      <c r="K16" s="162">
        <v>5</v>
      </c>
      <c r="L16" s="182">
        <f t="shared" si="0"/>
        <v>5.1166666666666663</v>
      </c>
      <c r="M16" s="162">
        <v>6.5</v>
      </c>
      <c r="N16" s="162">
        <v>6.8</v>
      </c>
      <c r="O16" s="162">
        <v>6.2</v>
      </c>
      <c r="P16" s="182">
        <f t="shared" si="1"/>
        <v>6.5</v>
      </c>
      <c r="Q16" s="162"/>
      <c r="R16" s="182">
        <f>P16-Q16</f>
        <v>6.5</v>
      </c>
      <c r="S16" s="162">
        <v>6.8</v>
      </c>
      <c r="T16" s="162"/>
      <c r="U16" s="182">
        <f t="shared" si="2"/>
        <v>6.8</v>
      </c>
      <c r="V16" s="21">
        <f t="shared" si="3"/>
        <v>5.7149999999999999</v>
      </c>
      <c r="W16" s="43"/>
      <c r="X16" s="162">
        <v>6.2</v>
      </c>
      <c r="Y16" s="162">
        <v>6.5</v>
      </c>
      <c r="Z16" s="162">
        <v>6</v>
      </c>
      <c r="AA16" s="162">
        <v>5.9</v>
      </c>
      <c r="AB16" s="182">
        <f t="shared" si="4"/>
        <v>6.15</v>
      </c>
      <c r="AC16" s="162">
        <v>7</v>
      </c>
      <c r="AD16" s="162"/>
      <c r="AE16" s="182">
        <f t="shared" si="5"/>
        <v>7</v>
      </c>
      <c r="AF16" s="162">
        <v>7</v>
      </c>
      <c r="AG16" s="162"/>
      <c r="AH16" s="182">
        <f t="shared" si="6"/>
        <v>7</v>
      </c>
      <c r="AI16" s="21">
        <f t="shared" si="7"/>
        <v>6.660000000000001</v>
      </c>
      <c r="AJ16" s="43"/>
      <c r="AK16" s="186">
        <v>5</v>
      </c>
      <c r="AL16" s="186">
        <v>6</v>
      </c>
      <c r="AM16" s="186">
        <v>5</v>
      </c>
      <c r="AN16" s="186">
        <v>2</v>
      </c>
      <c r="AO16" s="186">
        <v>4.8</v>
      </c>
      <c r="AP16" s="186">
        <v>5</v>
      </c>
      <c r="AQ16" s="186">
        <v>6</v>
      </c>
      <c r="AR16" s="22">
        <f t="shared" si="8"/>
        <v>33.799999999999997</v>
      </c>
      <c r="AS16" s="21">
        <f t="shared" si="9"/>
        <v>4.8285714285714283</v>
      </c>
      <c r="AT16" s="43"/>
      <c r="AU16" s="229">
        <v>7.2</v>
      </c>
      <c r="AV16" s="21">
        <f t="shared" si="10"/>
        <v>7.2</v>
      </c>
      <c r="AW16" s="230"/>
      <c r="AX16" s="21">
        <f t="shared" si="11"/>
        <v>7.2</v>
      </c>
      <c r="AY16" s="43"/>
      <c r="AZ16" s="186">
        <v>5.3</v>
      </c>
      <c r="BA16" s="186">
        <v>6.2</v>
      </c>
      <c r="BB16" s="186">
        <v>5.3</v>
      </c>
      <c r="BC16" s="186">
        <v>0</v>
      </c>
      <c r="BD16" s="186">
        <v>5</v>
      </c>
      <c r="BE16" s="186">
        <v>4.9000000000000004</v>
      </c>
      <c r="BF16" s="186">
        <v>5</v>
      </c>
      <c r="BG16" s="22">
        <f t="shared" si="12"/>
        <v>31.700000000000003</v>
      </c>
      <c r="BH16" s="21">
        <f t="shared" si="13"/>
        <v>4.5285714285714294</v>
      </c>
      <c r="BI16" s="43"/>
      <c r="BJ16" s="186">
        <v>5.8</v>
      </c>
      <c r="BK16" s="186">
        <v>5.9</v>
      </c>
      <c r="BL16" s="186">
        <v>6</v>
      </c>
      <c r="BM16" s="186">
        <v>5.0999999999999996</v>
      </c>
      <c r="BN16" s="186">
        <v>5</v>
      </c>
      <c r="BO16" s="21">
        <f t="shared" si="14"/>
        <v>5.6050000000000004</v>
      </c>
      <c r="BP16" s="191"/>
      <c r="BQ16" s="21">
        <f t="shared" si="15"/>
        <v>5.6050000000000004</v>
      </c>
      <c r="BR16" s="43"/>
      <c r="BS16" s="186">
        <v>5.8</v>
      </c>
      <c r="BT16" s="186">
        <v>5.6</v>
      </c>
      <c r="BU16" s="186">
        <v>5</v>
      </c>
      <c r="BV16" s="186">
        <v>0</v>
      </c>
      <c r="BW16" s="186">
        <v>4</v>
      </c>
      <c r="BX16" s="186">
        <v>4</v>
      </c>
      <c r="BY16" s="186">
        <v>4.5</v>
      </c>
      <c r="BZ16" s="22">
        <f t="shared" si="16"/>
        <v>28.9</v>
      </c>
      <c r="CA16" s="21">
        <f t="shared" si="17"/>
        <v>4.1285714285714281</v>
      </c>
      <c r="CB16" s="43"/>
      <c r="CC16" s="229">
        <v>7</v>
      </c>
      <c r="CD16" s="21">
        <f t="shared" si="18"/>
        <v>7</v>
      </c>
      <c r="CE16" s="230"/>
      <c r="CF16" s="21">
        <f t="shared" si="19"/>
        <v>7</v>
      </c>
      <c r="CG16" s="331"/>
      <c r="CH16" s="289">
        <f t="shared" si="20"/>
        <v>6.1875</v>
      </c>
      <c r="CI16" s="289">
        <f t="shared" si="21"/>
        <v>6.0142857142857142</v>
      </c>
      <c r="CJ16" s="289">
        <f t="shared" si="22"/>
        <v>5.0667857142857144</v>
      </c>
      <c r="CK16" s="289">
        <f t="shared" si="23"/>
        <v>5.5642857142857141</v>
      </c>
      <c r="CL16" s="21">
        <f t="shared" si="24"/>
        <v>4.800178571428571</v>
      </c>
      <c r="CM16" s="103"/>
      <c r="CN16" s="21">
        <f t="shared" si="25"/>
        <v>6.6162500000000009</v>
      </c>
      <c r="CO16" s="290"/>
      <c r="CP16" s="607">
        <f t="shared" si="26"/>
        <v>5.7082142857142859</v>
      </c>
      <c r="CQ16" s="233">
        <v>5</v>
      </c>
    </row>
    <row r="17" spans="1:95" ht="14.4" x14ac:dyDescent="0.3">
      <c r="A17" s="398">
        <v>62</v>
      </c>
      <c r="B17" s="398" t="s">
        <v>186</v>
      </c>
      <c r="C17" s="448" t="s">
        <v>275</v>
      </c>
      <c r="D17" s="448" t="s">
        <v>276</v>
      </c>
      <c r="E17" s="448" t="s">
        <v>249</v>
      </c>
      <c r="F17" s="162">
        <v>3.4</v>
      </c>
      <c r="G17" s="162">
        <v>4.2</v>
      </c>
      <c r="H17" s="162">
        <v>4.5</v>
      </c>
      <c r="I17" s="162">
        <v>5</v>
      </c>
      <c r="J17" s="162">
        <v>4.5</v>
      </c>
      <c r="K17" s="162">
        <v>4.5</v>
      </c>
      <c r="L17" s="182">
        <f t="shared" si="0"/>
        <v>4.3500000000000005</v>
      </c>
      <c r="M17" s="162">
        <v>4.5</v>
      </c>
      <c r="N17" s="162">
        <v>5</v>
      </c>
      <c r="O17" s="162">
        <v>5</v>
      </c>
      <c r="P17" s="182">
        <f t="shared" si="1"/>
        <v>4.75</v>
      </c>
      <c r="Q17" s="162">
        <v>6</v>
      </c>
      <c r="R17" s="182">
        <v>0</v>
      </c>
      <c r="S17" s="162">
        <v>5.5</v>
      </c>
      <c r="T17" s="162"/>
      <c r="U17" s="182">
        <f t="shared" si="2"/>
        <v>5.5</v>
      </c>
      <c r="V17" s="21">
        <f t="shared" si="3"/>
        <v>3.4350000000000005</v>
      </c>
      <c r="W17" s="43"/>
      <c r="X17" s="162">
        <v>6.5</v>
      </c>
      <c r="Y17" s="162">
        <v>6.8</v>
      </c>
      <c r="Z17" s="162">
        <v>6</v>
      </c>
      <c r="AA17" s="162">
        <v>5.8</v>
      </c>
      <c r="AB17" s="182">
        <f t="shared" si="4"/>
        <v>6.2750000000000004</v>
      </c>
      <c r="AC17" s="162">
        <v>6.8</v>
      </c>
      <c r="AD17" s="162"/>
      <c r="AE17" s="182">
        <f t="shared" si="5"/>
        <v>6.8</v>
      </c>
      <c r="AF17" s="162">
        <v>7</v>
      </c>
      <c r="AG17" s="162"/>
      <c r="AH17" s="182">
        <f t="shared" si="6"/>
        <v>7</v>
      </c>
      <c r="AI17" s="21">
        <f t="shared" si="7"/>
        <v>6.6300000000000008</v>
      </c>
      <c r="AJ17" s="43"/>
      <c r="AK17" s="186">
        <v>5</v>
      </c>
      <c r="AL17" s="186">
        <v>5</v>
      </c>
      <c r="AM17" s="186">
        <v>3.8</v>
      </c>
      <c r="AN17" s="186">
        <v>5</v>
      </c>
      <c r="AO17" s="186">
        <v>4</v>
      </c>
      <c r="AP17" s="186">
        <v>3</v>
      </c>
      <c r="AQ17" s="186">
        <v>4</v>
      </c>
      <c r="AR17" s="22">
        <f t="shared" si="8"/>
        <v>29.8</v>
      </c>
      <c r="AS17" s="21">
        <f t="shared" si="9"/>
        <v>4.2571428571428571</v>
      </c>
      <c r="AT17" s="43"/>
      <c r="AU17" s="229">
        <v>7.6</v>
      </c>
      <c r="AV17" s="21">
        <f t="shared" si="10"/>
        <v>7.6</v>
      </c>
      <c r="AW17" s="230"/>
      <c r="AX17" s="21">
        <f t="shared" si="11"/>
        <v>7.6</v>
      </c>
      <c r="AY17" s="43"/>
      <c r="AZ17" s="186">
        <v>5</v>
      </c>
      <c r="BA17" s="186">
        <v>6</v>
      </c>
      <c r="BB17" s="186">
        <v>5.2</v>
      </c>
      <c r="BC17" s="186">
        <v>5.3</v>
      </c>
      <c r="BD17" s="186">
        <v>4.3</v>
      </c>
      <c r="BE17" s="186">
        <v>0</v>
      </c>
      <c r="BF17" s="186">
        <v>0</v>
      </c>
      <c r="BG17" s="22">
        <f t="shared" si="12"/>
        <v>25.8</v>
      </c>
      <c r="BH17" s="21">
        <f t="shared" si="13"/>
        <v>3.6857142857142859</v>
      </c>
      <c r="BI17" s="43"/>
      <c r="BJ17" s="186">
        <v>5</v>
      </c>
      <c r="BK17" s="186">
        <v>5</v>
      </c>
      <c r="BL17" s="186">
        <v>5.5</v>
      </c>
      <c r="BM17" s="186">
        <v>5</v>
      </c>
      <c r="BN17" s="186">
        <v>4.7</v>
      </c>
      <c r="BO17" s="21">
        <f t="shared" si="14"/>
        <v>5.0549999999999997</v>
      </c>
      <c r="BP17" s="191"/>
      <c r="BQ17" s="21">
        <f t="shared" si="15"/>
        <v>5.0549999999999997</v>
      </c>
      <c r="BR17" s="43"/>
      <c r="BS17" s="186">
        <v>5</v>
      </c>
      <c r="BT17" s="186">
        <v>5</v>
      </c>
      <c r="BU17" s="186">
        <v>4.5</v>
      </c>
      <c r="BV17" s="186">
        <v>5.8</v>
      </c>
      <c r="BW17" s="186">
        <v>5.5</v>
      </c>
      <c r="BX17" s="186">
        <v>4</v>
      </c>
      <c r="BY17" s="186">
        <v>0</v>
      </c>
      <c r="BZ17" s="22">
        <f t="shared" si="16"/>
        <v>29.8</v>
      </c>
      <c r="CA17" s="21">
        <f t="shared" si="17"/>
        <v>4.2571428571428571</v>
      </c>
      <c r="CB17" s="43"/>
      <c r="CC17" s="229">
        <v>7</v>
      </c>
      <c r="CD17" s="21">
        <f t="shared" si="18"/>
        <v>7</v>
      </c>
      <c r="CE17" s="230"/>
      <c r="CF17" s="21">
        <f t="shared" si="19"/>
        <v>7</v>
      </c>
      <c r="CG17" s="331"/>
      <c r="CH17" s="289">
        <f t="shared" si="20"/>
        <v>5.0325000000000006</v>
      </c>
      <c r="CI17" s="289">
        <f t="shared" si="21"/>
        <v>5.9285714285714288</v>
      </c>
      <c r="CJ17" s="289">
        <f t="shared" si="22"/>
        <v>4.3703571428571433</v>
      </c>
      <c r="CK17" s="289">
        <f t="shared" si="23"/>
        <v>5.6285714285714281</v>
      </c>
      <c r="CL17" s="21">
        <f t="shared" si="24"/>
        <v>3.9087500000000004</v>
      </c>
      <c r="CM17" s="103"/>
      <c r="CN17" s="21">
        <f t="shared" si="25"/>
        <v>6.57125</v>
      </c>
      <c r="CO17" s="290"/>
      <c r="CP17" s="208">
        <f t="shared" si="26"/>
        <v>5.24</v>
      </c>
      <c r="CQ17" s="233">
        <v>6</v>
      </c>
    </row>
    <row r="18" spans="1:95" ht="14.4" x14ac:dyDescent="0.3">
      <c r="A18" s="398" t="s">
        <v>310</v>
      </c>
      <c r="B18" s="398" t="s">
        <v>311</v>
      </c>
      <c r="C18" s="448" t="s">
        <v>308</v>
      </c>
      <c r="D18" s="448" t="s">
        <v>254</v>
      </c>
      <c r="E18" s="448" t="s">
        <v>255</v>
      </c>
      <c r="F18" s="162">
        <v>4.5999999999999996</v>
      </c>
      <c r="G18" s="162">
        <v>4</v>
      </c>
      <c r="H18" s="162">
        <v>4.2</v>
      </c>
      <c r="I18" s="162">
        <v>5.5</v>
      </c>
      <c r="J18" s="162">
        <v>4.2</v>
      </c>
      <c r="K18" s="162">
        <v>3.5</v>
      </c>
      <c r="L18" s="182">
        <f t="shared" ref="L18" si="27">SUM(F18:K18)/6</f>
        <v>4.333333333333333</v>
      </c>
      <c r="M18" s="162">
        <v>4.5</v>
      </c>
      <c r="N18" s="162">
        <v>4.5</v>
      </c>
      <c r="O18" s="162">
        <v>5.2</v>
      </c>
      <c r="P18" s="182">
        <f t="shared" ref="P18" si="28">((M18*0.5)+(N18*0.25)+(O18*0.25))</f>
        <v>4.6749999999999998</v>
      </c>
      <c r="Q18" s="162">
        <v>2</v>
      </c>
      <c r="R18" s="182">
        <f t="shared" ref="R18" si="29">P18-Q18</f>
        <v>2.6749999999999998</v>
      </c>
      <c r="S18" s="162">
        <v>5</v>
      </c>
      <c r="T18" s="162"/>
      <c r="U18" s="182">
        <f t="shared" ref="U18" si="30">S18-T18</f>
        <v>5</v>
      </c>
      <c r="V18" s="21">
        <f t="shared" ref="V18" si="31">SUM((L18*0.6),(R18*0.25),(U18*0.15))</f>
        <v>4.0187499999999998</v>
      </c>
      <c r="W18" s="43"/>
      <c r="X18" s="162">
        <v>6.5</v>
      </c>
      <c r="Y18" s="162">
        <v>6.5</v>
      </c>
      <c r="Z18" s="162">
        <v>6</v>
      </c>
      <c r="AA18" s="162">
        <v>6.2</v>
      </c>
      <c r="AB18" s="182">
        <f t="shared" ref="AB18" si="32">(X18+Y18+Z18+AA18)/4</f>
        <v>6.3</v>
      </c>
      <c r="AC18" s="162">
        <v>6.2</v>
      </c>
      <c r="AD18" s="162"/>
      <c r="AE18" s="182">
        <f t="shared" ref="AE18" si="33">AC18-AD18</f>
        <v>6.2</v>
      </c>
      <c r="AF18" s="162">
        <v>7</v>
      </c>
      <c r="AG18" s="162"/>
      <c r="AH18" s="182">
        <f t="shared" ref="AH18" si="34">AF18-AG18</f>
        <v>7</v>
      </c>
      <c r="AI18" s="21">
        <f t="shared" ref="AI18" si="35">((AB18*0.4)+(AE18*0.4)+(AH18*0.2))</f>
        <v>6.4</v>
      </c>
      <c r="AJ18" s="43"/>
      <c r="AK18" s="186">
        <v>0</v>
      </c>
      <c r="AL18" s="186">
        <v>7</v>
      </c>
      <c r="AM18" s="186">
        <v>6.5</v>
      </c>
      <c r="AN18" s="186">
        <v>6.8</v>
      </c>
      <c r="AO18" s="186">
        <v>6.5</v>
      </c>
      <c r="AP18" s="186">
        <v>7</v>
      </c>
      <c r="AQ18" s="186">
        <v>0</v>
      </c>
      <c r="AR18" s="22">
        <f t="shared" ref="AR18" si="36">SUM(AK18:AQ18)</f>
        <v>33.799999999999997</v>
      </c>
      <c r="AS18" s="21">
        <f t="shared" ref="AS18" si="37">AR18/7</f>
        <v>4.8285714285714283</v>
      </c>
      <c r="AT18" s="43"/>
      <c r="AU18" s="229">
        <v>9.1999999999999993</v>
      </c>
      <c r="AV18" s="21">
        <f t="shared" ref="AV18" si="38">AU18</f>
        <v>9.1999999999999993</v>
      </c>
      <c r="AW18" s="230"/>
      <c r="AX18" s="21">
        <f t="shared" ref="AX18" si="39">SUM(AV18-AW18)</f>
        <v>9.1999999999999993</v>
      </c>
      <c r="AY18" s="43"/>
      <c r="AZ18" s="186">
        <v>0</v>
      </c>
      <c r="BA18" s="186">
        <v>7.5</v>
      </c>
      <c r="BB18" s="186">
        <v>6.5</v>
      </c>
      <c r="BC18" s="186">
        <v>4</v>
      </c>
      <c r="BD18" s="186">
        <v>6</v>
      </c>
      <c r="BE18" s="186">
        <v>6.5</v>
      </c>
      <c r="BF18" s="186">
        <v>0</v>
      </c>
      <c r="BG18" s="22">
        <f t="shared" ref="BG18" si="40">SUM(AZ18:BF18)</f>
        <v>30.5</v>
      </c>
      <c r="BH18" s="21">
        <f t="shared" ref="BH18" si="41">BG18/7</f>
        <v>4.3571428571428568</v>
      </c>
      <c r="BI18" s="43"/>
      <c r="BJ18" s="186">
        <v>10</v>
      </c>
      <c r="BK18" s="186">
        <v>7.5</v>
      </c>
      <c r="BL18" s="186">
        <v>7</v>
      </c>
      <c r="BM18" s="186">
        <v>10</v>
      </c>
      <c r="BN18" s="186">
        <v>8.5</v>
      </c>
      <c r="BO18" s="21">
        <f t="shared" ref="BO18" si="42">SUM((BJ18*0.2),(BK18*0.25),(BL18*0.2),(BM18*0.2),(BN18*0.15))</f>
        <v>8.5500000000000007</v>
      </c>
      <c r="BP18" s="191"/>
      <c r="BQ18" s="21">
        <f t="shared" ref="BQ18" si="43">BO18-BP18</f>
        <v>8.5500000000000007</v>
      </c>
      <c r="BR18" s="43"/>
      <c r="BS18" s="186">
        <v>0</v>
      </c>
      <c r="BT18" s="186">
        <v>6</v>
      </c>
      <c r="BU18" s="186">
        <v>5</v>
      </c>
      <c r="BV18" s="186">
        <v>7</v>
      </c>
      <c r="BW18" s="186">
        <v>7.5</v>
      </c>
      <c r="BX18" s="186">
        <v>6.8</v>
      </c>
      <c r="BY18" s="186">
        <v>0</v>
      </c>
      <c r="BZ18" s="22">
        <f t="shared" ref="BZ18" si="44">SUM(BS18:BY18)</f>
        <v>32.299999999999997</v>
      </c>
      <c r="CA18" s="21">
        <f t="shared" ref="CA18" si="45">BZ18/7</f>
        <v>4.6142857142857139</v>
      </c>
      <c r="CB18" s="43"/>
      <c r="CC18" s="229">
        <v>9</v>
      </c>
      <c r="CD18" s="21">
        <f t="shared" ref="CD18" si="46">CC18</f>
        <v>9</v>
      </c>
      <c r="CE18" s="230"/>
      <c r="CF18" s="21">
        <f t="shared" ref="CF18" si="47">SUM(CD18-CE18)</f>
        <v>9</v>
      </c>
      <c r="CG18" s="331"/>
      <c r="CH18" s="289">
        <f t="shared" ref="CH18" si="48">(V18+AI18)/2</f>
        <v>5.2093749999999996</v>
      </c>
      <c r="CI18" s="289">
        <f t="shared" ref="CI18" si="49">(AS18+AX18)/2</f>
        <v>7.0142857142857142</v>
      </c>
      <c r="CJ18" s="289">
        <f t="shared" ref="CJ18" si="50">(BH18+BQ18)/2</f>
        <v>6.4535714285714292</v>
      </c>
      <c r="CK18" s="289">
        <f t="shared" ref="CK18" si="51">(CA18+CF18)/2</f>
        <v>6.8071428571428569</v>
      </c>
      <c r="CL18" s="21">
        <f t="shared" ref="CL18" si="52">SUM((V18*0.25)+(AS18*0.25)+(BH18*0.25)+(CA18*0.25))</f>
        <v>4.4546874999999995</v>
      </c>
      <c r="CM18" s="103"/>
      <c r="CN18" s="21">
        <f t="shared" ref="CN18" si="53">SUM((AI18*0.25)+(AX18*0.25)+(BQ18*0.25)+(CF18*0.25))</f>
        <v>8.2874999999999996</v>
      </c>
      <c r="CO18" s="290"/>
      <c r="CP18" s="208">
        <f t="shared" ref="CP18" si="54">AVERAGE(CL18:CN18)</f>
        <v>6.37109375</v>
      </c>
      <c r="CQ18" s="233" t="s">
        <v>202</v>
      </c>
    </row>
    <row r="19" spans="1:95" ht="14.4" x14ac:dyDescent="0.3">
      <c r="A19" s="398" t="s">
        <v>312</v>
      </c>
      <c r="B19" s="398" t="s">
        <v>166</v>
      </c>
      <c r="C19" s="448" t="s">
        <v>309</v>
      </c>
      <c r="D19" s="448" t="s">
        <v>184</v>
      </c>
      <c r="E19" s="448" t="s">
        <v>162</v>
      </c>
      <c r="F19" s="162">
        <v>6.2</v>
      </c>
      <c r="G19" s="162">
        <v>5</v>
      </c>
      <c r="H19" s="162">
        <v>5.6</v>
      </c>
      <c r="I19" s="162">
        <v>6.8</v>
      </c>
      <c r="J19" s="162">
        <v>6</v>
      </c>
      <c r="K19" s="162">
        <v>5.5</v>
      </c>
      <c r="L19" s="182">
        <f>SUM(F19:K19)/6</f>
        <v>5.8499999999999988</v>
      </c>
      <c r="M19" s="162">
        <v>5.8</v>
      </c>
      <c r="N19" s="162">
        <v>6</v>
      </c>
      <c r="O19" s="162">
        <v>5.2</v>
      </c>
      <c r="P19" s="182">
        <f>((M19*0.5)+(N19*0.25)+(O19*0.25))</f>
        <v>5.7</v>
      </c>
      <c r="Q19" s="162"/>
      <c r="R19" s="182">
        <f>P19-Q19</f>
        <v>5.7</v>
      </c>
      <c r="S19" s="162">
        <v>7.5</v>
      </c>
      <c r="T19" s="162"/>
      <c r="U19" s="182">
        <f>S19-T19</f>
        <v>7.5</v>
      </c>
      <c r="V19" s="21">
        <f>SUM((L19*0.6),(R19*0.25),(U19*0.15))</f>
        <v>6.06</v>
      </c>
      <c r="W19" s="43"/>
      <c r="X19" s="162">
        <v>7</v>
      </c>
      <c r="Y19" s="162">
        <v>6.8</v>
      </c>
      <c r="Z19" s="162">
        <v>6.5</v>
      </c>
      <c r="AA19" s="162">
        <v>6.4</v>
      </c>
      <c r="AB19" s="182">
        <f>(X19+Y19+Z19+AA19)/4</f>
        <v>6.6750000000000007</v>
      </c>
      <c r="AC19" s="162">
        <v>7.5</v>
      </c>
      <c r="AD19" s="162"/>
      <c r="AE19" s="182">
        <f>AC19-AD19</f>
        <v>7.5</v>
      </c>
      <c r="AF19" s="162">
        <v>7.8</v>
      </c>
      <c r="AG19" s="162"/>
      <c r="AH19" s="182">
        <f>AF19-AG19</f>
        <v>7.8</v>
      </c>
      <c r="AI19" s="21">
        <f>((AB19*0.4)+(AE19*0.4)+(AH19*0.2))</f>
        <v>7.23</v>
      </c>
      <c r="AJ19" s="43"/>
      <c r="AK19" s="186">
        <v>0</v>
      </c>
      <c r="AL19" s="186">
        <v>6</v>
      </c>
      <c r="AM19" s="186">
        <v>4.8</v>
      </c>
      <c r="AN19" s="186">
        <v>0</v>
      </c>
      <c r="AO19" s="186">
        <v>6</v>
      </c>
      <c r="AP19" s="186">
        <v>4.8</v>
      </c>
      <c r="AQ19" s="186">
        <v>6</v>
      </c>
      <c r="AR19" s="22">
        <f>SUM(AK19:AQ19)</f>
        <v>27.6</v>
      </c>
      <c r="AS19" s="21">
        <f>AR19/7</f>
        <v>3.9428571428571431</v>
      </c>
      <c r="AT19" s="43"/>
      <c r="AU19" s="229">
        <v>7.63</v>
      </c>
      <c r="AV19" s="21">
        <f>AU19</f>
        <v>7.63</v>
      </c>
      <c r="AW19" s="230"/>
      <c r="AX19" s="21">
        <f>SUM(AV19-AW19)</f>
        <v>7.63</v>
      </c>
      <c r="AY19" s="43"/>
      <c r="AZ19" s="186">
        <v>0</v>
      </c>
      <c r="BA19" s="186">
        <v>6.5</v>
      </c>
      <c r="BB19" s="186">
        <v>5.5</v>
      </c>
      <c r="BC19" s="186">
        <v>2.4</v>
      </c>
      <c r="BD19" s="186">
        <v>6</v>
      </c>
      <c r="BE19" s="186">
        <v>6</v>
      </c>
      <c r="BF19" s="186">
        <v>6</v>
      </c>
      <c r="BG19" s="22">
        <f>SUM(AZ19:BF19)</f>
        <v>32.4</v>
      </c>
      <c r="BH19" s="21">
        <f>BG19/7</f>
        <v>4.6285714285714281</v>
      </c>
      <c r="BI19" s="43"/>
      <c r="BJ19" s="186">
        <v>6.5</v>
      </c>
      <c r="BK19" s="186">
        <v>6</v>
      </c>
      <c r="BL19" s="186">
        <v>6.5</v>
      </c>
      <c r="BM19" s="186">
        <v>6.8</v>
      </c>
      <c r="BN19" s="186">
        <v>6.7</v>
      </c>
      <c r="BO19" s="21">
        <f>SUM((BJ19*0.2),(BK19*0.25),(BL19*0.2),(BM19*0.2),(BN19*0.15))</f>
        <v>6.4649999999999999</v>
      </c>
      <c r="BP19" s="191"/>
      <c r="BQ19" s="21">
        <f>BO19-BP19</f>
        <v>6.4649999999999999</v>
      </c>
      <c r="BR19" s="43"/>
      <c r="BS19" s="186">
        <v>0</v>
      </c>
      <c r="BT19" s="186">
        <v>5</v>
      </c>
      <c r="BU19" s="186">
        <v>5</v>
      </c>
      <c r="BV19" s="186">
        <v>0</v>
      </c>
      <c r="BW19" s="186">
        <v>6.2</v>
      </c>
      <c r="BX19" s="186">
        <v>4</v>
      </c>
      <c r="BY19" s="186">
        <v>5.5</v>
      </c>
      <c r="BZ19" s="22">
        <f>SUM(BS19:BY19)</f>
        <v>25.7</v>
      </c>
      <c r="CA19" s="21">
        <f>BZ19/7</f>
        <v>3.6714285714285713</v>
      </c>
      <c r="CB19" s="43"/>
      <c r="CC19" s="229">
        <v>8.1999999999999993</v>
      </c>
      <c r="CD19" s="21">
        <f>CC19</f>
        <v>8.1999999999999993</v>
      </c>
      <c r="CE19" s="230"/>
      <c r="CF19" s="21">
        <f>SUM(CD19-CE19)</f>
        <v>8.1999999999999993</v>
      </c>
      <c r="CG19" s="331"/>
      <c r="CH19" s="289">
        <f>(V19+AI19)/2</f>
        <v>6.6449999999999996</v>
      </c>
      <c r="CI19" s="289">
        <f>(AS19+AX19)/2</f>
        <v>5.786428571428571</v>
      </c>
      <c r="CJ19" s="289">
        <f>(BH19+BQ19)/2</f>
        <v>5.546785714285714</v>
      </c>
      <c r="CK19" s="289">
        <f>(CA19+CF19)/2</f>
        <v>5.9357142857142851</v>
      </c>
      <c r="CL19" s="21">
        <f>SUM((V19*0.25)+(AS19*0.25)+(BH19*0.25)+(CA19*0.25))</f>
        <v>4.5757142857142856</v>
      </c>
      <c r="CM19" s="103"/>
      <c r="CN19" s="21">
        <f>SUM((AI19*0.25)+(AX19*0.25)+(BQ19*0.25)+(CF19*0.25))</f>
        <v>7.3812499999999996</v>
      </c>
      <c r="CO19" s="290"/>
      <c r="CP19" s="208">
        <f>AVERAGE(CL19:CN19)</f>
        <v>5.9784821428571426</v>
      </c>
      <c r="CQ19" s="233" t="s">
        <v>202</v>
      </c>
    </row>
    <row r="20" spans="1:95" ht="14.4" x14ac:dyDescent="0.3">
      <c r="A20" s="398" t="s">
        <v>334</v>
      </c>
      <c r="B20" s="398" t="s">
        <v>127</v>
      </c>
      <c r="C20" s="398" t="s">
        <v>333</v>
      </c>
      <c r="D20" s="448" t="s">
        <v>261</v>
      </c>
      <c r="E20" s="448" t="s">
        <v>124</v>
      </c>
      <c r="F20" s="162">
        <v>6.2</v>
      </c>
      <c r="G20" s="162">
        <v>6.2</v>
      </c>
      <c r="H20" s="162">
        <v>5.8</v>
      </c>
      <c r="I20" s="162">
        <v>5.8</v>
      </c>
      <c r="J20" s="162">
        <v>5.2</v>
      </c>
      <c r="K20" s="162">
        <v>5.5</v>
      </c>
      <c r="L20" s="182">
        <f t="shared" ref="L20:L21" si="55">SUM(F20:K20)/6</f>
        <v>5.7833333333333341</v>
      </c>
      <c r="M20" s="162">
        <v>6.8</v>
      </c>
      <c r="N20" s="162">
        <v>6.8</v>
      </c>
      <c r="O20" s="162">
        <v>6.5</v>
      </c>
      <c r="P20" s="182">
        <f t="shared" ref="P20:P21" si="56">((M20*0.5)+(N20*0.25)+(O20*0.25))</f>
        <v>6.7249999999999996</v>
      </c>
      <c r="Q20" s="162"/>
      <c r="R20" s="182">
        <f t="shared" ref="R20:R21" si="57">P20-Q20</f>
        <v>6.7249999999999996</v>
      </c>
      <c r="S20" s="162">
        <v>7.2</v>
      </c>
      <c r="T20" s="162"/>
      <c r="U20" s="182">
        <f t="shared" ref="U20:U21" si="58">S20-T20</f>
        <v>7.2</v>
      </c>
      <c r="V20" s="21">
        <f t="shared" ref="V20:V21" si="59">SUM((L20*0.6),(R20*0.25),(U20*0.15))</f>
        <v>6.2312500000000002</v>
      </c>
      <c r="W20" s="43"/>
      <c r="X20" s="162">
        <v>6.8</v>
      </c>
      <c r="Y20" s="162">
        <v>6.5</v>
      </c>
      <c r="Z20" s="162">
        <v>6.5</v>
      </c>
      <c r="AA20" s="162">
        <v>5.2</v>
      </c>
      <c r="AB20" s="182">
        <f t="shared" ref="AB20:AB21" si="60">(X20+Y20+Z20+AA20)/4</f>
        <v>6.25</v>
      </c>
      <c r="AC20" s="162">
        <v>7.5</v>
      </c>
      <c r="AD20" s="162"/>
      <c r="AE20" s="182">
        <f t="shared" ref="AE20:AE21" si="61">AC20-AD20</f>
        <v>7.5</v>
      </c>
      <c r="AF20" s="162">
        <v>7.2</v>
      </c>
      <c r="AG20" s="162"/>
      <c r="AH20" s="182">
        <f t="shared" ref="AH20:AH21" si="62">AF20-AG20</f>
        <v>7.2</v>
      </c>
      <c r="AI20" s="21">
        <f t="shared" ref="AI20:AI21" si="63">((AB20*0.4)+(AE20*0.4)+(AH20*0.2))</f>
        <v>6.94</v>
      </c>
      <c r="AJ20" s="43"/>
      <c r="AK20" s="186">
        <v>0</v>
      </c>
      <c r="AL20" s="186">
        <v>0</v>
      </c>
      <c r="AM20" s="186">
        <v>0</v>
      </c>
      <c r="AN20" s="186">
        <v>0</v>
      </c>
      <c r="AO20" s="186">
        <v>0</v>
      </c>
      <c r="AP20" s="186">
        <v>0</v>
      </c>
      <c r="AQ20" s="186">
        <v>0</v>
      </c>
      <c r="AR20" s="22">
        <f t="shared" ref="AR20:AR21" si="64">SUM(AK20:AQ20)</f>
        <v>0</v>
      </c>
      <c r="AS20" s="21">
        <f t="shared" ref="AS20:AS21" si="65">AR20/7</f>
        <v>0</v>
      </c>
      <c r="AT20" s="43"/>
      <c r="AU20" s="229">
        <v>7.4</v>
      </c>
      <c r="AV20" s="21">
        <f t="shared" ref="AV20:AV21" si="66">AU20</f>
        <v>7.4</v>
      </c>
      <c r="AW20" s="230"/>
      <c r="AX20" s="21">
        <f t="shared" ref="AX20:AX21" si="67">SUM(AV20-AW20)</f>
        <v>7.4</v>
      </c>
      <c r="AY20" s="43"/>
      <c r="AZ20" s="186">
        <v>0</v>
      </c>
      <c r="BA20" s="186">
        <v>0</v>
      </c>
      <c r="BB20" s="186">
        <v>0</v>
      </c>
      <c r="BC20" s="186">
        <v>0</v>
      </c>
      <c r="BD20" s="186">
        <v>0</v>
      </c>
      <c r="BE20" s="186">
        <v>0</v>
      </c>
      <c r="BF20" s="186">
        <v>0</v>
      </c>
      <c r="BG20" s="22">
        <f t="shared" ref="BG20:BG21" si="68">SUM(AZ20:BF20)</f>
        <v>0</v>
      </c>
      <c r="BH20" s="21">
        <f t="shared" ref="BH20:BH21" si="69">BG20/7</f>
        <v>0</v>
      </c>
      <c r="BI20" s="43"/>
      <c r="BJ20" s="186">
        <v>7</v>
      </c>
      <c r="BK20" s="186">
        <v>6.7</v>
      </c>
      <c r="BL20" s="186">
        <v>7</v>
      </c>
      <c r="BM20" s="186">
        <v>6.8</v>
      </c>
      <c r="BN20" s="186">
        <v>6.7</v>
      </c>
      <c r="BO20" s="21">
        <f t="shared" ref="BO20:BO21" si="70">SUM((BJ20*0.2),(BK20*0.25),(BL20*0.2),(BM20*0.2),(BN20*0.15))</f>
        <v>6.8400000000000007</v>
      </c>
      <c r="BP20" s="191"/>
      <c r="BQ20" s="21">
        <f t="shared" ref="BQ20:BQ21" si="71">BO20-BP20</f>
        <v>6.8400000000000007</v>
      </c>
      <c r="BR20" s="43"/>
      <c r="BS20" s="186">
        <v>0</v>
      </c>
      <c r="BT20" s="186">
        <v>0</v>
      </c>
      <c r="BU20" s="186">
        <v>0</v>
      </c>
      <c r="BV20" s="186">
        <v>0</v>
      </c>
      <c r="BW20" s="186">
        <v>0</v>
      </c>
      <c r="BX20" s="186">
        <v>0</v>
      </c>
      <c r="BY20" s="186">
        <v>0</v>
      </c>
      <c r="BZ20" s="22">
        <f t="shared" ref="BZ20:BZ21" si="72">SUM(BS20:BY20)</f>
        <v>0</v>
      </c>
      <c r="CA20" s="21">
        <f t="shared" ref="CA20:CA21" si="73">BZ20/7</f>
        <v>0</v>
      </c>
      <c r="CB20" s="43"/>
      <c r="CC20" s="229">
        <v>7.5</v>
      </c>
      <c r="CD20" s="21">
        <f t="shared" ref="CD20:CD21" si="74">CC20</f>
        <v>7.5</v>
      </c>
      <c r="CE20" s="230"/>
      <c r="CF20" s="21">
        <f t="shared" ref="CF20:CF21" si="75">SUM(CD20-CE20)</f>
        <v>7.5</v>
      </c>
      <c r="CG20" s="331"/>
      <c r="CH20" s="289">
        <f t="shared" ref="CH20:CH21" si="76">(V20+AI20)/2</f>
        <v>6.5856250000000003</v>
      </c>
      <c r="CI20" s="289">
        <f t="shared" ref="CI20:CI21" si="77">(AS20+AX20)/2</f>
        <v>3.7</v>
      </c>
      <c r="CJ20" s="289">
        <f t="shared" ref="CJ20:CJ21" si="78">(BH20+BQ20)/2</f>
        <v>3.4200000000000004</v>
      </c>
      <c r="CK20" s="289">
        <f t="shared" ref="CK20:CK21" si="79">(CA20+CF20)/2</f>
        <v>3.75</v>
      </c>
      <c r="CL20" s="21">
        <f t="shared" ref="CL20:CL21" si="80">SUM((V20*0.25)+(AS20*0.25)+(BH20*0.25)+(CA20*0.25))</f>
        <v>1.5578125</v>
      </c>
      <c r="CM20" s="103"/>
      <c r="CN20" s="21">
        <f t="shared" ref="CN20:CN21" si="81">SUM((AI20*0.25)+(AX20*0.25)+(BQ20*0.25)+(CF20*0.25))</f>
        <v>7.17</v>
      </c>
      <c r="CO20" s="290"/>
      <c r="CP20" s="208">
        <f t="shared" ref="CP20:CP21" si="82">AVERAGE(CL20:CN20)</f>
        <v>4.3639062500000003</v>
      </c>
      <c r="CQ20" s="233" t="s">
        <v>202</v>
      </c>
    </row>
    <row r="21" spans="1:95" ht="14.4" x14ac:dyDescent="0.3">
      <c r="A21" s="398" t="s">
        <v>335</v>
      </c>
      <c r="B21" s="398" t="s">
        <v>215</v>
      </c>
      <c r="C21" s="398" t="s">
        <v>333</v>
      </c>
      <c r="D21" s="448" t="s">
        <v>261</v>
      </c>
      <c r="E21" s="448" t="s">
        <v>124</v>
      </c>
      <c r="F21" s="162">
        <v>6.2</v>
      </c>
      <c r="G21" s="162">
        <v>6.2</v>
      </c>
      <c r="H21" s="162">
        <v>5.8</v>
      </c>
      <c r="I21" s="162">
        <v>5.8</v>
      </c>
      <c r="J21" s="162">
        <v>5.2</v>
      </c>
      <c r="K21" s="162">
        <v>5.5</v>
      </c>
      <c r="L21" s="182">
        <f t="shared" si="55"/>
        <v>5.7833333333333341</v>
      </c>
      <c r="M21" s="162">
        <v>6.8</v>
      </c>
      <c r="N21" s="162">
        <v>6.8</v>
      </c>
      <c r="O21" s="162">
        <v>6.5</v>
      </c>
      <c r="P21" s="182">
        <f t="shared" si="56"/>
        <v>6.7249999999999996</v>
      </c>
      <c r="Q21" s="162"/>
      <c r="R21" s="182">
        <f t="shared" si="57"/>
        <v>6.7249999999999996</v>
      </c>
      <c r="S21" s="162">
        <v>7.2</v>
      </c>
      <c r="T21" s="162"/>
      <c r="U21" s="182">
        <f t="shared" si="58"/>
        <v>7.2</v>
      </c>
      <c r="V21" s="21">
        <f t="shared" si="59"/>
        <v>6.2312500000000002</v>
      </c>
      <c r="W21" s="43"/>
      <c r="X21" s="162">
        <v>6.8</v>
      </c>
      <c r="Y21" s="162">
        <v>6.5</v>
      </c>
      <c r="Z21" s="162">
        <v>6.5</v>
      </c>
      <c r="AA21" s="162">
        <v>5.2</v>
      </c>
      <c r="AB21" s="182">
        <f t="shared" si="60"/>
        <v>6.25</v>
      </c>
      <c r="AC21" s="162">
        <v>7.5</v>
      </c>
      <c r="AD21" s="162"/>
      <c r="AE21" s="182">
        <f t="shared" si="61"/>
        <v>7.5</v>
      </c>
      <c r="AF21" s="162">
        <v>7.2</v>
      </c>
      <c r="AG21" s="162"/>
      <c r="AH21" s="182">
        <f t="shared" si="62"/>
        <v>7.2</v>
      </c>
      <c r="AI21" s="21">
        <f t="shared" si="63"/>
        <v>6.94</v>
      </c>
      <c r="AJ21" s="43"/>
      <c r="AK21" s="186">
        <v>0</v>
      </c>
      <c r="AL21" s="186">
        <v>0</v>
      </c>
      <c r="AM21" s="186">
        <v>0</v>
      </c>
      <c r="AN21" s="186">
        <v>0</v>
      </c>
      <c r="AO21" s="186">
        <v>0</v>
      </c>
      <c r="AP21" s="186">
        <v>0</v>
      </c>
      <c r="AQ21" s="186">
        <v>0</v>
      </c>
      <c r="AR21" s="22">
        <f t="shared" si="64"/>
        <v>0</v>
      </c>
      <c r="AS21" s="21">
        <f t="shared" si="65"/>
        <v>0</v>
      </c>
      <c r="AT21" s="43"/>
      <c r="AU21" s="229">
        <v>8</v>
      </c>
      <c r="AV21" s="21">
        <f t="shared" si="66"/>
        <v>8</v>
      </c>
      <c r="AW21" s="230"/>
      <c r="AX21" s="21">
        <f t="shared" si="67"/>
        <v>8</v>
      </c>
      <c r="AY21" s="43"/>
      <c r="AZ21" s="186">
        <v>0</v>
      </c>
      <c r="BA21" s="186">
        <v>0</v>
      </c>
      <c r="BB21" s="186">
        <v>0</v>
      </c>
      <c r="BC21" s="186">
        <v>0</v>
      </c>
      <c r="BD21" s="186">
        <v>0</v>
      </c>
      <c r="BE21" s="186">
        <v>0</v>
      </c>
      <c r="BF21" s="186">
        <v>0</v>
      </c>
      <c r="BG21" s="22">
        <f t="shared" si="68"/>
        <v>0</v>
      </c>
      <c r="BH21" s="21">
        <f t="shared" si="69"/>
        <v>0</v>
      </c>
      <c r="BI21" s="43"/>
      <c r="BJ21" s="186">
        <v>6.5</v>
      </c>
      <c r="BK21" s="186">
        <v>6.8</v>
      </c>
      <c r="BL21" s="186">
        <v>6.5</v>
      </c>
      <c r="BM21" s="186">
        <v>6.5</v>
      </c>
      <c r="BN21" s="186">
        <v>6</v>
      </c>
      <c r="BO21" s="21">
        <f t="shared" si="70"/>
        <v>6.5</v>
      </c>
      <c r="BP21" s="191"/>
      <c r="BQ21" s="21">
        <f t="shared" si="71"/>
        <v>6.5</v>
      </c>
      <c r="BR21" s="43"/>
      <c r="BS21" s="186">
        <v>0</v>
      </c>
      <c r="BT21" s="186">
        <v>0</v>
      </c>
      <c r="BU21" s="186">
        <v>0</v>
      </c>
      <c r="BV21" s="186">
        <v>0</v>
      </c>
      <c r="BW21" s="186">
        <v>0</v>
      </c>
      <c r="BX21" s="186">
        <v>0</v>
      </c>
      <c r="BY21" s="186">
        <v>0</v>
      </c>
      <c r="BZ21" s="22">
        <f t="shared" si="72"/>
        <v>0</v>
      </c>
      <c r="CA21" s="21">
        <f t="shared" si="73"/>
        <v>0</v>
      </c>
      <c r="CB21" s="43"/>
      <c r="CC21" s="229">
        <v>7.6</v>
      </c>
      <c r="CD21" s="21">
        <f t="shared" si="74"/>
        <v>7.6</v>
      </c>
      <c r="CE21" s="230"/>
      <c r="CF21" s="21">
        <f t="shared" si="75"/>
        <v>7.6</v>
      </c>
      <c r="CG21" s="331"/>
      <c r="CH21" s="289">
        <f t="shared" si="76"/>
        <v>6.5856250000000003</v>
      </c>
      <c r="CI21" s="289">
        <f t="shared" si="77"/>
        <v>4</v>
      </c>
      <c r="CJ21" s="289">
        <f t="shared" si="78"/>
        <v>3.25</v>
      </c>
      <c r="CK21" s="289">
        <f t="shared" si="79"/>
        <v>3.8</v>
      </c>
      <c r="CL21" s="21">
        <f t="shared" si="80"/>
        <v>1.5578125</v>
      </c>
      <c r="CM21" s="103"/>
      <c r="CN21" s="21">
        <f t="shared" si="81"/>
        <v>7.26</v>
      </c>
      <c r="CO21" s="290"/>
      <c r="CP21" s="208">
        <f t="shared" si="82"/>
        <v>4.4089062500000002</v>
      </c>
      <c r="CQ21" s="233" t="s">
        <v>202</v>
      </c>
    </row>
    <row r="22" spans="1:95" ht="13.8" x14ac:dyDescent="0.3">
      <c r="B22" s="488"/>
      <c r="C22" s="489"/>
    </row>
    <row r="23" spans="1:95" ht="13.8" x14ac:dyDescent="0.3">
      <c r="B23" s="488"/>
      <c r="C23" s="489"/>
    </row>
    <row r="24" spans="1:95" ht="13.8" x14ac:dyDescent="0.3">
      <c r="B24" s="488"/>
      <c r="C24" s="489"/>
    </row>
    <row r="25" spans="1:95" ht="13.8" x14ac:dyDescent="0.3">
      <c r="B25" s="488"/>
      <c r="C25" s="489"/>
    </row>
    <row r="26" spans="1:95" ht="13.8" x14ac:dyDescent="0.3">
      <c r="B26" s="488"/>
      <c r="C26" s="489"/>
    </row>
    <row r="27" spans="1:95" ht="13.8" x14ac:dyDescent="0.3">
      <c r="B27" s="488"/>
      <c r="C27" s="489"/>
    </row>
    <row r="28" spans="1:95" ht="13.8" x14ac:dyDescent="0.3">
      <c r="B28" s="488"/>
      <c r="C28" s="489"/>
    </row>
    <row r="29" spans="1:95" ht="13.8" x14ac:dyDescent="0.3">
      <c r="B29" s="488"/>
      <c r="C29" s="488"/>
    </row>
    <row r="30" spans="1:95" ht="13.8" x14ac:dyDescent="0.3">
      <c r="B30" s="488"/>
      <c r="C30" s="488"/>
    </row>
  </sheetData>
  <sortState xmlns:xlrd2="http://schemas.microsoft.com/office/spreadsheetml/2017/richdata2" ref="A12:CT17">
    <sortCondition descending="1" ref="CP12:CP17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A805-1AA8-464A-8820-5D704930F702}">
  <sheetPr>
    <pageSetUpPr fitToPage="1"/>
  </sheetPr>
  <dimension ref="A1:CD42"/>
  <sheetViews>
    <sheetView topLeftCell="AD1" workbookViewId="0">
      <selection activeCell="AK14" sqref="AK14"/>
    </sheetView>
  </sheetViews>
  <sheetFormatPr defaultColWidth="9.109375" defaultRowHeight="14.4" x14ac:dyDescent="0.3"/>
  <cols>
    <col min="1" max="1" width="5.44140625" style="3" customWidth="1"/>
    <col min="2" max="2" width="20.6640625" style="3" customWidth="1"/>
    <col min="3" max="3" width="25.5546875" style="3" customWidth="1"/>
    <col min="4" max="4" width="24.5546875" style="3" customWidth="1"/>
    <col min="5" max="5" width="18.44140625" style="3" customWidth="1"/>
    <col min="6" max="6" width="7.5546875" customWidth="1"/>
    <col min="7" max="7" width="10.6640625" customWidth="1"/>
    <col min="8" max="8" width="10.33203125" customWidth="1"/>
    <col min="9" max="9" width="9.33203125" customWidth="1"/>
    <col min="10" max="10" width="11" customWidth="1"/>
    <col min="11" max="11" width="9" customWidth="1"/>
    <col min="23" max="23" width="2.88671875" customWidth="1"/>
    <col min="24" max="24" width="7.5546875" customWidth="1"/>
    <col min="25" max="25" width="10.6640625" customWidth="1"/>
    <col min="26" max="26" width="9.33203125" customWidth="1"/>
    <col min="27" max="27" width="11" customWidth="1"/>
    <col min="36" max="36" width="2.88671875" customWidth="1"/>
    <col min="47" max="47" width="3.33203125" style="3" customWidth="1"/>
    <col min="48" max="51" width="9.109375" style="175"/>
    <col min="52" max="52" width="2.6640625" customWidth="1"/>
    <col min="63" max="63" width="2.6640625" customWidth="1"/>
    <col min="72" max="72" width="2.6640625" customWidth="1"/>
    <col min="73" max="75" width="7.6640625" style="98" customWidth="1"/>
    <col min="76" max="76" width="12.109375" style="3" customWidth="1"/>
    <col min="77" max="77" width="2.6640625" style="3" customWidth="1"/>
    <col min="78" max="78" width="10.44140625" style="3" customWidth="1"/>
    <col min="79" max="79" width="2.6640625" style="3" customWidth="1"/>
    <col min="80" max="80" width="11.5546875" style="3" bestFit="1" customWidth="1"/>
    <col min="81" max="81" width="13.33203125" style="3" customWidth="1"/>
    <col min="82" max="82" width="10.5546875" style="3" bestFit="1" customWidth="1"/>
    <col min="83" max="16384" width="9.109375" style="3"/>
  </cols>
  <sheetData>
    <row r="1" spans="1:82" ht="15.6" x14ac:dyDescent="0.3">
      <c r="A1" s="97" t="str">
        <f>'Comp Detail'!A1</f>
        <v>Vaulting NSW State Championships 2024</v>
      </c>
      <c r="D1" s="164" t="s">
        <v>80</v>
      </c>
      <c r="E1" s="1" t="s">
        <v>329</v>
      </c>
      <c r="F1" s="1"/>
      <c r="G1" s="1"/>
      <c r="H1" s="1"/>
      <c r="I1" s="1"/>
      <c r="J1" s="1"/>
      <c r="K1" s="1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"/>
      <c r="Y1" s="1"/>
      <c r="Z1" s="1"/>
      <c r="AA1" s="1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V1" s="24"/>
      <c r="AW1" s="24"/>
      <c r="AX1" s="24"/>
      <c r="AY1" s="24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CC1" s="5">
        <f ca="1">NOW()</f>
        <v>45455.966401967591</v>
      </c>
    </row>
    <row r="2" spans="1:82" ht="15.6" x14ac:dyDescent="0.3">
      <c r="A2" s="28"/>
      <c r="D2" s="164" t="s">
        <v>81</v>
      </c>
      <c r="E2" s="1" t="s">
        <v>205</v>
      </c>
      <c r="F2" s="1"/>
      <c r="G2" s="1"/>
      <c r="H2" s="1"/>
      <c r="I2" s="1"/>
      <c r="J2" s="1"/>
      <c r="K2" s="1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"/>
      <c r="Y2" s="1"/>
      <c r="Z2" s="1"/>
      <c r="AA2" s="1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V2" s="24"/>
      <c r="AW2" s="24"/>
      <c r="AX2" s="24"/>
      <c r="AY2" s="24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CC2" s="7">
        <f ca="1">NOW()</f>
        <v>45455.966401967591</v>
      </c>
    </row>
    <row r="3" spans="1:82" ht="15.6" x14ac:dyDescent="0.3">
      <c r="A3" s="595" t="str">
        <f>'Comp Detail'!A3</f>
        <v>7th to 9th June 2024</v>
      </c>
      <c r="B3" s="596"/>
      <c r="D3" s="164" t="s">
        <v>82</v>
      </c>
      <c r="E3" s="59" t="s">
        <v>373</v>
      </c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03"/>
      <c r="AJ3" s="103"/>
      <c r="AK3" s="165"/>
      <c r="AL3" s="103"/>
      <c r="AM3" s="103"/>
      <c r="AN3" s="103"/>
      <c r="AO3" s="103"/>
      <c r="AP3" s="103"/>
      <c r="AQ3" s="103"/>
      <c r="AR3" s="103"/>
      <c r="AS3" s="103"/>
      <c r="AT3" s="103"/>
      <c r="AW3" s="26"/>
      <c r="AX3" s="26"/>
      <c r="AY3" s="26"/>
      <c r="BA3" s="165"/>
      <c r="BB3" s="103"/>
      <c r="BC3" s="103"/>
      <c r="BD3" s="103"/>
      <c r="BE3" s="103"/>
      <c r="BF3" s="103"/>
      <c r="BG3" s="103"/>
      <c r="BH3" s="103"/>
      <c r="BI3" s="103"/>
      <c r="BJ3" s="103"/>
      <c r="BL3" s="103"/>
      <c r="BM3" s="103"/>
      <c r="BN3" s="103"/>
      <c r="BO3" s="103"/>
      <c r="BP3" s="103"/>
      <c r="BQ3" s="103"/>
      <c r="BR3" s="103"/>
      <c r="BS3" s="103"/>
    </row>
    <row r="4" spans="1:82" ht="15.6" x14ac:dyDescent="0.3">
      <c r="A4" s="174"/>
      <c r="B4" s="175"/>
      <c r="D4" s="164"/>
      <c r="E4" s="4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03"/>
      <c r="AJ4" s="103"/>
      <c r="AK4" s="165"/>
      <c r="AL4" s="103"/>
      <c r="AM4" s="103"/>
      <c r="AN4" s="103"/>
      <c r="AO4" s="103"/>
      <c r="AP4" s="103"/>
      <c r="AQ4" s="103"/>
      <c r="AR4" s="103"/>
      <c r="AS4" s="103"/>
      <c r="AT4" s="103"/>
      <c r="AW4" s="26"/>
      <c r="AX4" s="26"/>
      <c r="AY4" s="26"/>
      <c r="BA4" s="165"/>
      <c r="BB4" s="103"/>
      <c r="BC4" s="103"/>
      <c r="BD4" s="103"/>
      <c r="BE4" s="103"/>
      <c r="BF4" s="103"/>
      <c r="BG4" s="103"/>
      <c r="BH4" s="103"/>
      <c r="BI4" s="103"/>
      <c r="BJ4" s="103"/>
      <c r="BL4" s="103"/>
      <c r="BM4" s="103"/>
      <c r="BN4" s="103"/>
      <c r="BO4" s="103"/>
      <c r="BP4" s="103"/>
      <c r="BQ4" s="103"/>
      <c r="BR4" s="103"/>
      <c r="BS4" s="103"/>
    </row>
    <row r="5" spans="1:82" ht="15.6" x14ac:dyDescent="0.3">
      <c r="A5" s="28" t="s">
        <v>119</v>
      </c>
      <c r="B5" s="6"/>
      <c r="D5" s="4"/>
      <c r="E5" s="4"/>
      <c r="F5" s="176" t="s">
        <v>77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5"/>
      <c r="X5" s="183" t="s">
        <v>51</v>
      </c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03"/>
      <c r="AK5" s="176" t="s">
        <v>77</v>
      </c>
      <c r="AL5" s="184"/>
      <c r="AM5" s="184"/>
      <c r="AN5" s="184"/>
      <c r="AO5" s="184"/>
      <c r="AP5" s="184"/>
      <c r="AQ5" s="184"/>
      <c r="AR5" s="184"/>
      <c r="AS5" s="184"/>
      <c r="AT5" s="184"/>
      <c r="AU5" s="165"/>
      <c r="AV5" s="183" t="s">
        <v>51</v>
      </c>
      <c r="AW5" s="188"/>
      <c r="AX5" s="188"/>
      <c r="AY5" s="188"/>
      <c r="AZ5" s="105"/>
      <c r="BA5" s="176" t="s">
        <v>77</v>
      </c>
      <c r="BB5" s="184"/>
      <c r="BC5" s="184"/>
      <c r="BD5" s="184"/>
      <c r="BE5" s="184"/>
      <c r="BF5" s="184"/>
      <c r="BG5" s="184"/>
      <c r="BH5" s="184"/>
      <c r="BI5" s="184"/>
      <c r="BJ5" s="184"/>
      <c r="BK5" s="105"/>
      <c r="BL5" s="317" t="s">
        <v>51</v>
      </c>
      <c r="BM5" s="317"/>
      <c r="BN5" s="187"/>
      <c r="BO5" s="187"/>
      <c r="BP5" s="187"/>
      <c r="BQ5" s="187"/>
      <c r="BR5" s="187"/>
      <c r="BS5" s="187"/>
      <c r="BT5" s="105"/>
    </row>
    <row r="6" spans="1:82" ht="15.6" x14ac:dyDescent="0.3">
      <c r="A6" s="28" t="s">
        <v>53</v>
      </c>
      <c r="B6" s="6">
        <v>5</v>
      </c>
      <c r="D6" s="4"/>
      <c r="E6" s="4"/>
      <c r="F6" s="103"/>
      <c r="G6" s="103"/>
      <c r="H6" s="103"/>
      <c r="I6" s="103"/>
      <c r="J6" s="103"/>
      <c r="K6" s="103"/>
      <c r="P6" s="103"/>
      <c r="Q6" s="103"/>
      <c r="R6" s="103"/>
      <c r="S6" s="103"/>
      <c r="T6" s="103"/>
      <c r="U6" s="103"/>
      <c r="V6" s="103"/>
      <c r="W6" s="103"/>
      <c r="Z6" s="103"/>
      <c r="AA6" s="103"/>
      <c r="AC6" s="165"/>
      <c r="AD6" s="165"/>
      <c r="AE6" s="165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V6" s="24"/>
      <c r="AW6" s="24"/>
      <c r="AX6" s="24"/>
      <c r="AY6" s="24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</row>
    <row r="7" spans="1:82" ht="15.6" x14ac:dyDescent="0.3">
      <c r="A7" s="28"/>
      <c r="B7" s="6"/>
      <c r="D7" s="4"/>
      <c r="F7" s="165" t="s">
        <v>47</v>
      </c>
      <c r="G7" s="103" t="str">
        <f>E1</f>
        <v>Emily Arthur</v>
      </c>
      <c r="H7" s="103"/>
      <c r="I7" s="103"/>
      <c r="J7" s="103"/>
      <c r="K7" s="103"/>
      <c r="P7" s="165"/>
      <c r="Q7" s="165"/>
      <c r="R7" s="165"/>
      <c r="S7" s="103"/>
      <c r="T7" s="103"/>
      <c r="U7" s="103"/>
      <c r="V7" s="103"/>
      <c r="W7" s="165"/>
      <c r="X7" s="165" t="s">
        <v>47</v>
      </c>
      <c r="Y7" s="103" t="str">
        <f>E1</f>
        <v>Emily Arthur</v>
      </c>
      <c r="Z7" s="103"/>
      <c r="AA7" s="103"/>
      <c r="AC7" s="103"/>
      <c r="AD7" s="103"/>
      <c r="AE7" s="103"/>
      <c r="AF7" s="103"/>
      <c r="AG7" s="103"/>
      <c r="AH7" s="103"/>
      <c r="AI7" s="103"/>
      <c r="AJ7" s="103"/>
      <c r="AK7" s="165" t="s">
        <v>46</v>
      </c>
      <c r="AL7" s="103" t="str">
        <f>E2</f>
        <v>Robyn Bruderer</v>
      </c>
      <c r="AN7" s="103"/>
      <c r="AO7" s="103"/>
      <c r="AP7" s="103"/>
      <c r="AQ7" s="103"/>
      <c r="AR7" s="103"/>
      <c r="AS7" s="103"/>
      <c r="AT7" s="103"/>
      <c r="AV7" s="165" t="s">
        <v>46</v>
      </c>
      <c r="AW7" s="103" t="str">
        <f>E2</f>
        <v>Robyn Bruderer</v>
      </c>
      <c r="AX7" s="103"/>
      <c r="AY7" s="24"/>
      <c r="AZ7" s="103"/>
      <c r="BA7" s="165" t="s">
        <v>48</v>
      </c>
      <c r="BB7" s="103" t="str">
        <f>E3</f>
        <v>Juan Cardaci</v>
      </c>
      <c r="BC7" s="103"/>
      <c r="BD7" s="103"/>
      <c r="BE7" s="103"/>
      <c r="BF7" s="103"/>
      <c r="BG7" s="103"/>
      <c r="BH7" s="103"/>
      <c r="BI7" s="103"/>
      <c r="BJ7" s="103"/>
      <c r="BK7" s="103"/>
      <c r="BL7" s="165" t="s">
        <v>48</v>
      </c>
      <c r="BM7" s="165"/>
      <c r="BN7" s="103" t="str">
        <f>E3</f>
        <v>Juan Cardaci</v>
      </c>
      <c r="BO7" s="103"/>
      <c r="BP7" s="103"/>
      <c r="BQ7" s="103"/>
      <c r="BR7" s="165"/>
      <c r="BS7" s="165"/>
      <c r="BT7" s="103"/>
    </row>
    <row r="8" spans="1:82" x14ac:dyDescent="0.3">
      <c r="F8" s="165" t="s">
        <v>26</v>
      </c>
      <c r="G8" s="103"/>
      <c r="H8" s="103"/>
      <c r="I8" s="103"/>
      <c r="J8" s="103"/>
      <c r="K8" s="103"/>
      <c r="P8" s="103"/>
      <c r="Q8" s="103"/>
      <c r="R8" s="103"/>
      <c r="S8" s="103"/>
      <c r="T8" s="103"/>
      <c r="U8" s="103"/>
      <c r="V8" s="103"/>
      <c r="W8" s="103"/>
      <c r="X8" s="165" t="s">
        <v>26</v>
      </c>
      <c r="Y8" s="103"/>
      <c r="AJ8" s="103"/>
      <c r="AL8" s="103"/>
      <c r="AM8" s="103"/>
      <c r="AN8" s="103"/>
      <c r="AO8" s="103"/>
      <c r="AP8" s="103"/>
      <c r="AQ8" s="103"/>
      <c r="AR8" s="103"/>
      <c r="AS8" s="103"/>
      <c r="AT8" s="103"/>
      <c r="AW8" s="194"/>
      <c r="AX8" s="24"/>
      <c r="AY8" s="24"/>
      <c r="BB8" s="103"/>
      <c r="BC8" s="103"/>
      <c r="BD8" s="103"/>
      <c r="BE8" s="103"/>
      <c r="BF8" s="103"/>
      <c r="BG8" s="103"/>
      <c r="BH8" s="103"/>
      <c r="BI8" s="103"/>
      <c r="BJ8" s="103"/>
      <c r="BL8" s="103"/>
      <c r="BM8" s="103"/>
      <c r="BN8" s="103"/>
      <c r="BO8" s="103"/>
      <c r="BP8" s="103"/>
      <c r="BQ8" s="103"/>
      <c r="BR8" s="103"/>
      <c r="BS8" s="103"/>
      <c r="BX8" s="6" t="s">
        <v>12</v>
      </c>
    </row>
    <row r="9" spans="1:82" x14ac:dyDescent="0.3">
      <c r="F9" s="165" t="s">
        <v>1</v>
      </c>
      <c r="G9" s="103"/>
      <c r="H9" s="103"/>
      <c r="I9" s="103"/>
      <c r="J9" s="103"/>
      <c r="K9" s="103"/>
      <c r="L9" s="177" t="s">
        <v>1</v>
      </c>
      <c r="M9" s="178"/>
      <c r="N9" s="599" t="s">
        <v>209</v>
      </c>
      <c r="O9" s="600" t="s">
        <v>210</v>
      </c>
      <c r="P9" s="178"/>
      <c r="Q9" s="178"/>
      <c r="R9" s="178" t="s">
        <v>2</v>
      </c>
      <c r="T9" s="178"/>
      <c r="U9" s="178" t="s">
        <v>3</v>
      </c>
      <c r="V9" s="178" t="s">
        <v>84</v>
      </c>
      <c r="W9" s="128"/>
      <c r="X9" s="165" t="s">
        <v>1</v>
      </c>
      <c r="Y9" s="103"/>
      <c r="Z9" s="103"/>
      <c r="AA9" s="103"/>
      <c r="AB9" s="177" t="s">
        <v>1</v>
      </c>
      <c r="AC9" s="178"/>
      <c r="AD9" s="178"/>
      <c r="AE9" s="178" t="s">
        <v>2</v>
      </c>
      <c r="AG9" s="178"/>
      <c r="AH9" s="178" t="s">
        <v>3</v>
      </c>
      <c r="AI9" s="178" t="s">
        <v>84</v>
      </c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V9" s="26"/>
      <c r="AW9" s="24"/>
      <c r="AX9" s="24" t="s">
        <v>10</v>
      </c>
      <c r="AY9" s="24" t="s">
        <v>13</v>
      </c>
      <c r="AZ9" s="189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89"/>
      <c r="BL9" s="103" t="s">
        <v>14</v>
      </c>
      <c r="BM9" s="103"/>
      <c r="BN9" s="103"/>
      <c r="BO9" s="103"/>
      <c r="BP9" s="103"/>
      <c r="BQ9" s="103"/>
      <c r="BR9" s="103"/>
      <c r="BS9" s="128" t="s">
        <v>14</v>
      </c>
      <c r="BT9" s="189"/>
      <c r="BU9" s="99"/>
      <c r="BV9" s="99"/>
      <c r="BW9" s="99"/>
    </row>
    <row r="10" spans="1:82" x14ac:dyDescent="0.3">
      <c r="F10" s="167" t="s">
        <v>85</v>
      </c>
      <c r="G10" s="167" t="s">
        <v>86</v>
      </c>
      <c r="H10" s="167" t="s">
        <v>87</v>
      </c>
      <c r="I10" s="167" t="s">
        <v>88</v>
      </c>
      <c r="J10" s="167" t="s">
        <v>89</v>
      </c>
      <c r="K10" s="167" t="s">
        <v>90</v>
      </c>
      <c r="L10" s="179" t="s">
        <v>34</v>
      </c>
      <c r="M10" s="161" t="s">
        <v>208</v>
      </c>
      <c r="N10" s="599"/>
      <c r="O10" s="599"/>
      <c r="P10" s="161" t="s">
        <v>2</v>
      </c>
      <c r="Q10" s="161" t="s">
        <v>91</v>
      </c>
      <c r="R10" s="179" t="s">
        <v>34</v>
      </c>
      <c r="S10" s="180" t="s">
        <v>3</v>
      </c>
      <c r="T10" s="161" t="s">
        <v>91</v>
      </c>
      <c r="U10" s="179" t="s">
        <v>34</v>
      </c>
      <c r="V10" s="179" t="s">
        <v>34</v>
      </c>
      <c r="W10" s="185"/>
      <c r="X10" s="167" t="s">
        <v>85</v>
      </c>
      <c r="Y10" s="167" t="s">
        <v>86</v>
      </c>
      <c r="Z10" s="167" t="s">
        <v>88</v>
      </c>
      <c r="AA10" s="167" t="s">
        <v>89</v>
      </c>
      <c r="AB10" s="179" t="s">
        <v>34</v>
      </c>
      <c r="AC10" s="161" t="s">
        <v>2</v>
      </c>
      <c r="AD10" s="161" t="s">
        <v>91</v>
      </c>
      <c r="AE10" s="179" t="s">
        <v>34</v>
      </c>
      <c r="AF10" s="180" t="s">
        <v>3</v>
      </c>
      <c r="AG10" s="161" t="s">
        <v>91</v>
      </c>
      <c r="AH10" s="179" t="s">
        <v>34</v>
      </c>
      <c r="AI10" s="179" t="s">
        <v>34</v>
      </c>
      <c r="AJ10" s="189"/>
      <c r="AK10" s="130" t="s">
        <v>29</v>
      </c>
      <c r="AL10" s="130" t="s">
        <v>30</v>
      </c>
      <c r="AM10" s="130" t="s">
        <v>94</v>
      </c>
      <c r="AN10" s="130" t="s">
        <v>55</v>
      </c>
      <c r="AO10" s="130" t="s">
        <v>95</v>
      </c>
      <c r="AP10" s="130" t="s">
        <v>96</v>
      </c>
      <c r="AQ10" s="130" t="s">
        <v>31</v>
      </c>
      <c r="AR10" s="130" t="s">
        <v>97</v>
      </c>
      <c r="AS10" s="130" t="s">
        <v>38</v>
      </c>
      <c r="AT10" s="130" t="s">
        <v>37</v>
      </c>
      <c r="AU10" s="12"/>
      <c r="AV10" s="190" t="s">
        <v>36</v>
      </c>
      <c r="AW10" s="190" t="s">
        <v>13</v>
      </c>
      <c r="AX10" s="190" t="s">
        <v>9</v>
      </c>
      <c r="AY10" s="190" t="s">
        <v>15</v>
      </c>
      <c r="AZ10" s="189"/>
      <c r="BA10" s="130" t="s">
        <v>29</v>
      </c>
      <c r="BB10" s="130" t="s">
        <v>30</v>
      </c>
      <c r="BC10" s="130" t="s">
        <v>94</v>
      </c>
      <c r="BD10" s="130" t="s">
        <v>55</v>
      </c>
      <c r="BE10" s="130" t="s">
        <v>95</v>
      </c>
      <c r="BF10" s="130" t="s">
        <v>96</v>
      </c>
      <c r="BG10" s="130" t="s">
        <v>31</v>
      </c>
      <c r="BH10" s="130" t="s">
        <v>97</v>
      </c>
      <c r="BI10" s="130" t="s">
        <v>38</v>
      </c>
      <c r="BJ10" s="130" t="s">
        <v>37</v>
      </c>
      <c r="BK10" s="189"/>
      <c r="BL10" s="161" t="s">
        <v>118</v>
      </c>
      <c r="BM10" s="161" t="s">
        <v>4</v>
      </c>
      <c r="BN10" s="161" t="s">
        <v>5</v>
      </c>
      <c r="BO10" s="161" t="s">
        <v>6</v>
      </c>
      <c r="BP10" s="161" t="s">
        <v>7</v>
      </c>
      <c r="BQ10" s="161" t="s">
        <v>33</v>
      </c>
      <c r="BR10" s="130" t="s">
        <v>21</v>
      </c>
      <c r="BS10" s="130" t="s">
        <v>15</v>
      </c>
      <c r="BT10" s="189"/>
      <c r="BX10" s="13" t="s">
        <v>50</v>
      </c>
      <c r="BY10" s="14"/>
      <c r="BZ10" s="13" t="s">
        <v>51</v>
      </c>
      <c r="CA10" s="14"/>
      <c r="CB10" s="15" t="s">
        <v>52</v>
      </c>
      <c r="CC10" s="16"/>
    </row>
    <row r="11" spans="1:82" s="12" customFormat="1" x14ac:dyDescent="0.3">
      <c r="A11" s="12" t="s">
        <v>24</v>
      </c>
      <c r="B11" s="12" t="s">
        <v>25</v>
      </c>
      <c r="C11" s="12" t="s">
        <v>26</v>
      </c>
      <c r="D11" s="12" t="s">
        <v>27</v>
      </c>
      <c r="E11" s="12" t="s">
        <v>28</v>
      </c>
      <c r="F11" s="41"/>
      <c r="G11" s="41"/>
      <c r="H11" s="41"/>
      <c r="I11" s="41"/>
      <c r="J11" s="41"/>
      <c r="K11" s="4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5"/>
      <c r="X11" s="41"/>
      <c r="Y11" s="41"/>
      <c r="Z11" s="41"/>
      <c r="AA11" s="41"/>
      <c r="AB11" s="181"/>
      <c r="AC11" s="181"/>
      <c r="AD11" s="181"/>
      <c r="AE11" s="181"/>
      <c r="AF11" s="181"/>
      <c r="AG11" s="181"/>
      <c r="AH11" s="181"/>
      <c r="AI11" s="181"/>
      <c r="AJ11" s="189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7"/>
      <c r="AV11" s="24"/>
      <c r="AW11" s="24"/>
      <c r="AX11" s="24"/>
      <c r="AY11" s="24"/>
      <c r="AZ11" s="189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89"/>
      <c r="BL11" s="181"/>
      <c r="BM11" s="181"/>
      <c r="BN11" s="181"/>
      <c r="BO11" s="181"/>
      <c r="BP11" s="181"/>
      <c r="BQ11" s="181"/>
      <c r="BR11" s="128"/>
      <c r="BS11" s="128"/>
      <c r="BT11" s="189"/>
      <c r="BU11" s="99" t="s">
        <v>66</v>
      </c>
      <c r="BV11" s="99" t="s">
        <v>67</v>
      </c>
      <c r="BW11" s="99" t="s">
        <v>68</v>
      </c>
      <c r="BX11" s="13" t="s">
        <v>32</v>
      </c>
      <c r="BY11" s="14"/>
      <c r="BZ11" s="15" t="s">
        <v>32</v>
      </c>
      <c r="CA11" s="40"/>
      <c r="CB11" s="15" t="s">
        <v>32</v>
      </c>
      <c r="CC11" s="18" t="s">
        <v>35</v>
      </c>
    </row>
    <row r="12" spans="1:82" s="12" customFormat="1" x14ac:dyDescent="0.3">
      <c r="F12" s="41"/>
      <c r="G12" s="41"/>
      <c r="H12" s="41"/>
      <c r="I12" s="41"/>
      <c r="J12" s="41"/>
      <c r="K12" s="4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5"/>
      <c r="X12" s="41"/>
      <c r="Y12" s="41"/>
      <c r="Z12" s="41"/>
      <c r="AA12" s="41"/>
      <c r="AB12" s="181"/>
      <c r="AC12" s="181"/>
      <c r="AD12" s="181"/>
      <c r="AE12" s="181"/>
      <c r="AF12" s="181"/>
      <c r="AG12" s="181"/>
      <c r="AH12" s="181"/>
      <c r="AI12" s="181"/>
      <c r="AJ12" s="189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7"/>
      <c r="AV12" s="24"/>
      <c r="AW12" s="24"/>
      <c r="AX12" s="24"/>
      <c r="AY12" s="24"/>
      <c r="AZ12" s="189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89"/>
      <c r="BL12" s="181"/>
      <c r="BM12" s="181"/>
      <c r="BN12" s="181"/>
      <c r="BO12" s="181"/>
      <c r="BP12" s="181"/>
      <c r="BQ12" s="181"/>
      <c r="BR12" s="128"/>
      <c r="BS12" s="128"/>
      <c r="BT12" s="189"/>
      <c r="BU12" s="99"/>
      <c r="BV12" s="99"/>
      <c r="BW12" s="99"/>
      <c r="BX12" s="13"/>
      <c r="BY12" s="14"/>
      <c r="BZ12" s="15"/>
      <c r="CA12" s="40"/>
      <c r="CB12" s="15"/>
      <c r="CC12" s="18"/>
    </row>
    <row r="13" spans="1:82" s="12" customFormat="1" x14ac:dyDescent="0.3">
      <c r="A13" s="398">
        <v>45</v>
      </c>
      <c r="B13" s="398" t="s">
        <v>153</v>
      </c>
      <c r="C13" s="448" t="s">
        <v>279</v>
      </c>
      <c r="D13" s="448" t="s">
        <v>254</v>
      </c>
      <c r="E13" s="448" t="s">
        <v>154</v>
      </c>
      <c r="F13" s="162">
        <v>6</v>
      </c>
      <c r="G13" s="162">
        <v>5.8</v>
      </c>
      <c r="H13" s="162">
        <v>7.5</v>
      </c>
      <c r="I13" s="162">
        <v>6</v>
      </c>
      <c r="J13" s="162">
        <v>6</v>
      </c>
      <c r="K13" s="162">
        <v>5.5</v>
      </c>
      <c r="L13" s="182">
        <f t="shared" ref="L13:L26" si="0">SUM(F13:K13)/6</f>
        <v>6.1333333333333329</v>
      </c>
      <c r="M13" s="162">
        <v>6</v>
      </c>
      <c r="N13" s="162">
        <v>5.8</v>
      </c>
      <c r="O13" s="162">
        <v>6.5</v>
      </c>
      <c r="P13" s="182">
        <f t="shared" ref="P13:P26" si="1">((M13*0.5)+(N13*0.25)+(O13*0.25))</f>
        <v>6.0750000000000002</v>
      </c>
      <c r="Q13" s="162"/>
      <c r="R13" s="182">
        <f t="shared" ref="R13:R19" si="2">P13-Q13</f>
        <v>6.0750000000000002</v>
      </c>
      <c r="S13" s="162">
        <v>9</v>
      </c>
      <c r="T13" s="162"/>
      <c r="U13" s="182">
        <f t="shared" ref="U13:U26" si="3">S13-T13</f>
        <v>9</v>
      </c>
      <c r="V13" s="21">
        <f t="shared" ref="V13:V26" si="4">SUM((L13*0.6),(R13*0.25),(U13*0.15))</f>
        <v>6.5487499999999992</v>
      </c>
      <c r="W13" s="43"/>
      <c r="X13" s="162">
        <v>6</v>
      </c>
      <c r="Y13" s="162">
        <v>6</v>
      </c>
      <c r="Z13" s="162">
        <v>5</v>
      </c>
      <c r="AA13" s="162">
        <v>6</v>
      </c>
      <c r="AB13" s="182">
        <f t="shared" ref="AB13:AB26" si="5">(X13+Y13+Z13+AA13)/4</f>
        <v>5.75</v>
      </c>
      <c r="AC13" s="162">
        <v>6.8</v>
      </c>
      <c r="AD13" s="162"/>
      <c r="AE13" s="182">
        <f t="shared" ref="AE13:AE26" si="6">AC13-AD13</f>
        <v>6.8</v>
      </c>
      <c r="AF13" s="162">
        <v>9</v>
      </c>
      <c r="AG13" s="162"/>
      <c r="AH13" s="182">
        <f t="shared" ref="AH13:AH26" si="7">AF13-AG13</f>
        <v>9</v>
      </c>
      <c r="AI13" s="21">
        <f t="shared" ref="AI13:AI26" si="8">((AB13*0.4)+(AE13*0.4)+(AH13*0.2))</f>
        <v>6.82</v>
      </c>
      <c r="AJ13" s="27"/>
      <c r="AK13" s="186">
        <v>6.2</v>
      </c>
      <c r="AL13" s="186">
        <v>6.8</v>
      </c>
      <c r="AM13" s="186">
        <v>6.5</v>
      </c>
      <c r="AN13" s="186">
        <v>6.8</v>
      </c>
      <c r="AO13" s="186">
        <v>7</v>
      </c>
      <c r="AP13" s="186">
        <v>7</v>
      </c>
      <c r="AQ13" s="186">
        <v>6.3</v>
      </c>
      <c r="AR13" s="186">
        <v>6.3</v>
      </c>
      <c r="AS13" s="22">
        <f t="shared" ref="AS13:AS26" si="9">SUM(AK13:AR13)</f>
        <v>52.899999999999991</v>
      </c>
      <c r="AT13" s="21">
        <f t="shared" ref="AT13:AT26" si="10">AS13/8</f>
        <v>6.6124999999999989</v>
      </c>
      <c r="AU13" s="17"/>
      <c r="AV13" s="192">
        <v>8.4499999999999993</v>
      </c>
      <c r="AW13" s="24">
        <f t="shared" ref="AW13:AW26" si="11">AV13</f>
        <v>8.4499999999999993</v>
      </c>
      <c r="AX13" s="193"/>
      <c r="AY13" s="24">
        <f t="shared" ref="AY13:AY26" si="12">SUM(AW13-AX13)</f>
        <v>8.4499999999999993</v>
      </c>
      <c r="AZ13" s="189"/>
      <c r="BA13" s="186">
        <v>4.2</v>
      </c>
      <c r="BB13" s="186">
        <v>7.2</v>
      </c>
      <c r="BC13" s="186">
        <v>6.4</v>
      </c>
      <c r="BD13" s="186">
        <v>7.2</v>
      </c>
      <c r="BE13" s="186">
        <v>4.5</v>
      </c>
      <c r="BF13" s="186">
        <v>4.4000000000000004</v>
      </c>
      <c r="BG13" s="186">
        <v>6.4</v>
      </c>
      <c r="BH13" s="186">
        <v>4.5</v>
      </c>
      <c r="BI13" s="22">
        <f t="shared" ref="BI13:BI26" si="13">SUM(BA13:BH13)</f>
        <v>44.8</v>
      </c>
      <c r="BJ13" s="21">
        <f t="shared" ref="BJ13:BJ26" si="14">BI13/8</f>
        <v>5.6</v>
      </c>
      <c r="BK13" s="189"/>
      <c r="BL13" s="186">
        <v>8.5</v>
      </c>
      <c r="BM13" s="186">
        <v>10</v>
      </c>
      <c r="BN13" s="186">
        <v>8.5</v>
      </c>
      <c r="BO13" s="186">
        <v>8</v>
      </c>
      <c r="BP13" s="186">
        <v>6.6</v>
      </c>
      <c r="BQ13" s="21">
        <f t="shared" ref="BQ13:BQ26" si="15">SUM((BL13*0.2),(BM13*0.25),(BN13*0.2),(BO13*0.2),(BP13*0.15))</f>
        <v>8.49</v>
      </c>
      <c r="BR13" s="191"/>
      <c r="BS13" s="21">
        <f t="shared" ref="BS13:BS26" si="16">BQ13-BR13</f>
        <v>8.49</v>
      </c>
      <c r="BT13" s="189"/>
      <c r="BU13" s="100">
        <f t="shared" ref="BU13:BU26" si="17">(V13+AI13)/2</f>
        <v>6.6843749999999993</v>
      </c>
      <c r="BV13" s="100">
        <f t="shared" ref="BV13:BV26" si="18">(AT13+AY13)/2</f>
        <v>7.5312499999999991</v>
      </c>
      <c r="BW13" s="100">
        <f t="shared" ref="BW13:BW26" si="19">(BJ13+BS13)/2</f>
        <v>7.0449999999999999</v>
      </c>
      <c r="BX13" s="195">
        <f t="shared" ref="BX13:BX26" si="20">((V13*0.25)+(AT13*0.375)+(BJ13*0.375))</f>
        <v>6.216874999999999</v>
      </c>
      <c r="BZ13" s="196">
        <f t="shared" ref="BZ13:BZ26" si="21">((AI13*0.25)+(BS13*0.25)+(AY13*0.5))</f>
        <v>8.0525000000000002</v>
      </c>
      <c r="CA13" s="16"/>
      <c r="CB13" s="196">
        <f t="shared" ref="CB13:CB26" si="22">(BX13+BZ13)/2</f>
        <v>7.1346875000000001</v>
      </c>
      <c r="CC13" s="18">
        <v>1</v>
      </c>
      <c r="CD13" s="3"/>
    </row>
    <row r="14" spans="1:82" s="12" customFormat="1" x14ac:dyDescent="0.3">
      <c r="A14" s="398">
        <v>26</v>
      </c>
      <c r="B14" s="398" t="s">
        <v>156</v>
      </c>
      <c r="C14" s="448" t="s">
        <v>289</v>
      </c>
      <c r="D14" s="448" t="s">
        <v>184</v>
      </c>
      <c r="E14" s="448" t="s">
        <v>129</v>
      </c>
      <c r="F14" s="162">
        <v>5.8</v>
      </c>
      <c r="G14" s="162">
        <v>6</v>
      </c>
      <c r="H14" s="162">
        <v>7</v>
      </c>
      <c r="I14" s="162">
        <v>6.3</v>
      </c>
      <c r="J14" s="162">
        <v>7</v>
      </c>
      <c r="K14" s="162">
        <v>6</v>
      </c>
      <c r="L14" s="182">
        <f t="shared" si="0"/>
        <v>6.3500000000000005</v>
      </c>
      <c r="M14" s="162">
        <v>6.5</v>
      </c>
      <c r="N14" s="162">
        <v>6.8</v>
      </c>
      <c r="O14" s="162">
        <v>7</v>
      </c>
      <c r="P14" s="182">
        <f t="shared" si="1"/>
        <v>6.7</v>
      </c>
      <c r="Q14" s="162"/>
      <c r="R14" s="182">
        <f t="shared" si="2"/>
        <v>6.7</v>
      </c>
      <c r="S14" s="162">
        <v>6.5</v>
      </c>
      <c r="T14" s="162"/>
      <c r="U14" s="182">
        <f t="shared" si="3"/>
        <v>6.5</v>
      </c>
      <c r="V14" s="21">
        <f t="shared" si="4"/>
        <v>6.46</v>
      </c>
      <c r="W14" s="43"/>
      <c r="X14" s="162">
        <v>5.8</v>
      </c>
      <c r="Y14" s="162">
        <v>6</v>
      </c>
      <c r="Z14" s="162">
        <v>6</v>
      </c>
      <c r="AA14" s="162">
        <v>6.5</v>
      </c>
      <c r="AB14" s="182">
        <f t="shared" si="5"/>
        <v>6.0750000000000002</v>
      </c>
      <c r="AC14" s="162">
        <v>6.5</v>
      </c>
      <c r="AD14" s="162"/>
      <c r="AE14" s="182">
        <f t="shared" si="6"/>
        <v>6.5</v>
      </c>
      <c r="AF14" s="162">
        <v>7.5</v>
      </c>
      <c r="AG14" s="162"/>
      <c r="AH14" s="182">
        <f t="shared" si="7"/>
        <v>7.5</v>
      </c>
      <c r="AI14" s="21">
        <f t="shared" si="8"/>
        <v>6.53</v>
      </c>
      <c r="AJ14" s="27"/>
      <c r="AK14" s="186">
        <v>0</v>
      </c>
      <c r="AL14" s="186">
        <v>6.5</v>
      </c>
      <c r="AM14" s="186">
        <v>6.2</v>
      </c>
      <c r="AN14" s="186">
        <v>6.2</v>
      </c>
      <c r="AO14" s="186">
        <v>7</v>
      </c>
      <c r="AP14" s="186">
        <v>7</v>
      </c>
      <c r="AQ14" s="186">
        <v>6.5</v>
      </c>
      <c r="AR14" s="186">
        <v>6.3</v>
      </c>
      <c r="AS14" s="22">
        <f t="shared" si="9"/>
        <v>45.699999999999996</v>
      </c>
      <c r="AT14" s="21">
        <f t="shared" si="10"/>
        <v>5.7124999999999995</v>
      </c>
      <c r="AU14" s="17"/>
      <c r="AV14" s="192">
        <v>8.4</v>
      </c>
      <c r="AW14" s="24">
        <f t="shared" si="11"/>
        <v>8.4</v>
      </c>
      <c r="AX14" s="193"/>
      <c r="AY14" s="24">
        <f t="shared" si="12"/>
        <v>8.4</v>
      </c>
      <c r="AZ14" s="189"/>
      <c r="BA14" s="186">
        <v>0</v>
      </c>
      <c r="BB14" s="186">
        <v>6.9</v>
      </c>
      <c r="BC14" s="186">
        <v>6.2</v>
      </c>
      <c r="BD14" s="186">
        <v>6</v>
      </c>
      <c r="BE14" s="186">
        <v>6.8</v>
      </c>
      <c r="BF14" s="186">
        <v>6.9</v>
      </c>
      <c r="BG14" s="186">
        <v>6</v>
      </c>
      <c r="BH14" s="186">
        <v>6.3</v>
      </c>
      <c r="BI14" s="22">
        <f t="shared" si="13"/>
        <v>45.1</v>
      </c>
      <c r="BJ14" s="21">
        <f t="shared" si="14"/>
        <v>5.6375000000000002</v>
      </c>
      <c r="BK14" s="189"/>
      <c r="BL14" s="186">
        <v>9</v>
      </c>
      <c r="BM14" s="186">
        <v>9</v>
      </c>
      <c r="BN14" s="186">
        <v>8.5</v>
      </c>
      <c r="BO14" s="186">
        <v>7.8</v>
      </c>
      <c r="BP14" s="186">
        <v>7</v>
      </c>
      <c r="BQ14" s="21">
        <f t="shared" si="15"/>
        <v>8.3600000000000012</v>
      </c>
      <c r="BR14" s="191"/>
      <c r="BS14" s="21">
        <f t="shared" si="16"/>
        <v>8.3600000000000012</v>
      </c>
      <c r="BT14" s="189"/>
      <c r="BU14" s="100">
        <f t="shared" si="17"/>
        <v>6.4950000000000001</v>
      </c>
      <c r="BV14" s="100">
        <f t="shared" si="18"/>
        <v>7.0562500000000004</v>
      </c>
      <c r="BW14" s="100">
        <f t="shared" si="19"/>
        <v>6.9987500000000011</v>
      </c>
      <c r="BX14" s="195">
        <f t="shared" si="20"/>
        <v>5.8712499999999999</v>
      </c>
      <c r="BZ14" s="196">
        <f t="shared" si="21"/>
        <v>7.9225000000000003</v>
      </c>
      <c r="CA14" s="16"/>
      <c r="CB14" s="196">
        <f t="shared" si="22"/>
        <v>6.8968749999999996</v>
      </c>
      <c r="CC14" s="18">
        <v>2</v>
      </c>
      <c r="CD14" s="3"/>
    </row>
    <row r="15" spans="1:82" s="12" customFormat="1" x14ac:dyDescent="0.3">
      <c r="A15" s="398">
        <v>21</v>
      </c>
      <c r="B15" s="398" t="s">
        <v>155</v>
      </c>
      <c r="C15" s="448" t="s">
        <v>289</v>
      </c>
      <c r="D15" s="448" t="s">
        <v>184</v>
      </c>
      <c r="E15" s="448" t="s">
        <v>129</v>
      </c>
      <c r="F15" s="162">
        <v>5.8</v>
      </c>
      <c r="G15" s="162">
        <v>6</v>
      </c>
      <c r="H15" s="162">
        <v>7</v>
      </c>
      <c r="I15" s="162">
        <v>6.3</v>
      </c>
      <c r="J15" s="162">
        <v>7</v>
      </c>
      <c r="K15" s="162">
        <v>6</v>
      </c>
      <c r="L15" s="182">
        <f t="shared" si="0"/>
        <v>6.3500000000000005</v>
      </c>
      <c r="M15" s="162">
        <v>6.5</v>
      </c>
      <c r="N15" s="162">
        <v>6.8</v>
      </c>
      <c r="O15" s="162">
        <v>7</v>
      </c>
      <c r="P15" s="182">
        <f t="shared" si="1"/>
        <v>6.7</v>
      </c>
      <c r="Q15" s="162"/>
      <c r="R15" s="182">
        <f t="shared" si="2"/>
        <v>6.7</v>
      </c>
      <c r="S15" s="162">
        <v>6.5</v>
      </c>
      <c r="T15" s="162"/>
      <c r="U15" s="182">
        <f t="shared" si="3"/>
        <v>6.5</v>
      </c>
      <c r="V15" s="21">
        <f t="shared" si="4"/>
        <v>6.46</v>
      </c>
      <c r="W15" s="43"/>
      <c r="X15" s="162">
        <v>5.8</v>
      </c>
      <c r="Y15" s="162">
        <v>6</v>
      </c>
      <c r="Z15" s="162">
        <v>6</v>
      </c>
      <c r="AA15" s="162">
        <v>6.5</v>
      </c>
      <c r="AB15" s="182">
        <f t="shared" si="5"/>
        <v>6.0750000000000002</v>
      </c>
      <c r="AC15" s="162">
        <v>6</v>
      </c>
      <c r="AD15" s="162"/>
      <c r="AE15" s="182">
        <f t="shared" si="6"/>
        <v>6</v>
      </c>
      <c r="AF15" s="162">
        <v>7.5</v>
      </c>
      <c r="AG15" s="162"/>
      <c r="AH15" s="182">
        <f t="shared" si="7"/>
        <v>7.5</v>
      </c>
      <c r="AI15" s="21">
        <f t="shared" si="8"/>
        <v>6.33</v>
      </c>
      <c r="AJ15" s="27"/>
      <c r="AK15" s="186">
        <v>0</v>
      </c>
      <c r="AL15" s="186">
        <v>5.2</v>
      </c>
      <c r="AM15" s="186">
        <v>6.3</v>
      </c>
      <c r="AN15" s="186">
        <v>6.5</v>
      </c>
      <c r="AO15" s="186">
        <v>6.5</v>
      </c>
      <c r="AP15" s="186">
        <v>6.2</v>
      </c>
      <c r="AQ15" s="186">
        <v>6.8</v>
      </c>
      <c r="AR15" s="186">
        <v>6.5</v>
      </c>
      <c r="AS15" s="22">
        <f t="shared" si="9"/>
        <v>44</v>
      </c>
      <c r="AT15" s="21">
        <f t="shared" si="10"/>
        <v>5.5</v>
      </c>
      <c r="AU15" s="17"/>
      <c r="AV15" s="192">
        <v>8</v>
      </c>
      <c r="AW15" s="24">
        <f t="shared" si="11"/>
        <v>8</v>
      </c>
      <c r="AX15" s="193"/>
      <c r="AY15" s="24">
        <f t="shared" si="12"/>
        <v>8</v>
      </c>
      <c r="AZ15" s="189"/>
      <c r="BA15" s="186">
        <v>0</v>
      </c>
      <c r="BB15" s="186">
        <v>5.8</v>
      </c>
      <c r="BC15" s="186">
        <v>6</v>
      </c>
      <c r="BD15" s="186">
        <v>5.8</v>
      </c>
      <c r="BE15" s="186">
        <v>5.4</v>
      </c>
      <c r="BF15" s="186">
        <v>5.2</v>
      </c>
      <c r="BG15" s="186">
        <v>5.2</v>
      </c>
      <c r="BH15" s="186">
        <v>4.5999999999999996</v>
      </c>
      <c r="BI15" s="22">
        <f t="shared" si="13"/>
        <v>38</v>
      </c>
      <c r="BJ15" s="21">
        <f t="shared" si="14"/>
        <v>4.75</v>
      </c>
      <c r="BK15" s="189"/>
      <c r="BL15" s="186">
        <v>8.5</v>
      </c>
      <c r="BM15" s="186">
        <v>8</v>
      </c>
      <c r="BN15" s="186">
        <v>8.5</v>
      </c>
      <c r="BO15" s="186">
        <v>7</v>
      </c>
      <c r="BP15" s="186">
        <v>6.3</v>
      </c>
      <c r="BQ15" s="21">
        <f t="shared" si="15"/>
        <v>7.745000000000001</v>
      </c>
      <c r="BR15" s="191"/>
      <c r="BS15" s="21">
        <f t="shared" si="16"/>
        <v>7.745000000000001</v>
      </c>
      <c r="BT15" s="189"/>
      <c r="BU15" s="100">
        <f t="shared" si="17"/>
        <v>6.3949999999999996</v>
      </c>
      <c r="BV15" s="100">
        <f t="shared" si="18"/>
        <v>6.75</v>
      </c>
      <c r="BW15" s="100">
        <f t="shared" si="19"/>
        <v>6.2475000000000005</v>
      </c>
      <c r="BX15" s="195">
        <f t="shared" si="20"/>
        <v>5.4587500000000002</v>
      </c>
      <c r="BZ15" s="196">
        <f t="shared" si="21"/>
        <v>7.5187500000000007</v>
      </c>
      <c r="CA15" s="16"/>
      <c r="CB15" s="196">
        <f t="shared" si="22"/>
        <v>6.4887500000000005</v>
      </c>
      <c r="CC15" s="18">
        <v>3</v>
      </c>
      <c r="CD15" s="3"/>
    </row>
    <row r="16" spans="1:82" s="12" customFormat="1" x14ac:dyDescent="0.3">
      <c r="A16" s="398">
        <v>74</v>
      </c>
      <c r="B16" s="398" t="s">
        <v>161</v>
      </c>
      <c r="C16" s="448" t="s">
        <v>285</v>
      </c>
      <c r="D16" s="448" t="s">
        <v>252</v>
      </c>
      <c r="E16" s="448" t="s">
        <v>162</v>
      </c>
      <c r="F16" s="162">
        <v>6</v>
      </c>
      <c r="G16" s="162">
        <v>6.5</v>
      </c>
      <c r="H16" s="162">
        <v>6.8</v>
      </c>
      <c r="I16" s="162">
        <v>6.8</v>
      </c>
      <c r="J16" s="162">
        <v>7</v>
      </c>
      <c r="K16" s="162">
        <v>6</v>
      </c>
      <c r="L16" s="182">
        <f t="shared" si="0"/>
        <v>6.5166666666666666</v>
      </c>
      <c r="M16" s="162">
        <v>6.5</v>
      </c>
      <c r="N16" s="162">
        <v>6</v>
      </c>
      <c r="O16" s="162">
        <v>7.5</v>
      </c>
      <c r="P16" s="182">
        <f t="shared" si="1"/>
        <v>6.625</v>
      </c>
      <c r="Q16" s="162"/>
      <c r="R16" s="182">
        <f t="shared" si="2"/>
        <v>6.625</v>
      </c>
      <c r="S16" s="162">
        <v>7</v>
      </c>
      <c r="T16" s="162">
        <v>1</v>
      </c>
      <c r="U16" s="182">
        <f t="shared" si="3"/>
        <v>6</v>
      </c>
      <c r="V16" s="21">
        <f t="shared" si="4"/>
        <v>6.4662500000000005</v>
      </c>
      <c r="W16" s="43"/>
      <c r="X16" s="162">
        <v>6</v>
      </c>
      <c r="Y16" s="162">
        <v>6.5</v>
      </c>
      <c r="Z16" s="162">
        <v>5.8</v>
      </c>
      <c r="AA16" s="162">
        <v>5.9</v>
      </c>
      <c r="AB16" s="182">
        <f t="shared" si="5"/>
        <v>6.0500000000000007</v>
      </c>
      <c r="AC16" s="162">
        <v>6</v>
      </c>
      <c r="AD16" s="162"/>
      <c r="AE16" s="182">
        <f t="shared" si="6"/>
        <v>6</v>
      </c>
      <c r="AF16" s="162">
        <v>7</v>
      </c>
      <c r="AG16" s="162"/>
      <c r="AH16" s="182">
        <f t="shared" si="7"/>
        <v>7</v>
      </c>
      <c r="AI16" s="21">
        <f t="shared" si="8"/>
        <v>6.2200000000000006</v>
      </c>
      <c r="AJ16" s="27"/>
      <c r="AK16" s="186">
        <v>5</v>
      </c>
      <c r="AL16" s="186">
        <v>6</v>
      </c>
      <c r="AM16" s="186">
        <v>5.5</v>
      </c>
      <c r="AN16" s="186">
        <v>6</v>
      </c>
      <c r="AO16" s="186">
        <v>6.2</v>
      </c>
      <c r="AP16" s="186">
        <v>6.2</v>
      </c>
      <c r="AQ16" s="186">
        <v>6.5</v>
      </c>
      <c r="AR16" s="186">
        <v>6</v>
      </c>
      <c r="AS16" s="22">
        <f t="shared" si="9"/>
        <v>47.4</v>
      </c>
      <c r="AT16" s="21">
        <f t="shared" si="10"/>
        <v>5.9249999999999998</v>
      </c>
      <c r="AU16" s="17"/>
      <c r="AV16" s="192">
        <v>6.61</v>
      </c>
      <c r="AW16" s="24">
        <f t="shared" si="11"/>
        <v>6.61</v>
      </c>
      <c r="AX16" s="193"/>
      <c r="AY16" s="24">
        <f t="shared" si="12"/>
        <v>6.61</v>
      </c>
      <c r="AZ16" s="189"/>
      <c r="BA16" s="186">
        <v>3.2</v>
      </c>
      <c r="BB16" s="186">
        <v>4.2</v>
      </c>
      <c r="BC16" s="186">
        <v>6</v>
      </c>
      <c r="BD16" s="186">
        <v>6.6</v>
      </c>
      <c r="BE16" s="186">
        <v>6</v>
      </c>
      <c r="BF16" s="186">
        <v>5.9</v>
      </c>
      <c r="BG16" s="186">
        <v>6.2</v>
      </c>
      <c r="BH16" s="186">
        <v>6.9</v>
      </c>
      <c r="BI16" s="22">
        <f t="shared" si="13"/>
        <v>45</v>
      </c>
      <c r="BJ16" s="21">
        <f t="shared" si="14"/>
        <v>5.625</v>
      </c>
      <c r="BK16" s="189"/>
      <c r="BL16" s="186">
        <v>9</v>
      </c>
      <c r="BM16" s="186">
        <v>9</v>
      </c>
      <c r="BN16" s="186">
        <v>8.6</v>
      </c>
      <c r="BO16" s="186">
        <v>8.8000000000000007</v>
      </c>
      <c r="BP16" s="186">
        <v>6.8</v>
      </c>
      <c r="BQ16" s="21">
        <f t="shared" si="15"/>
        <v>8.5499999999999989</v>
      </c>
      <c r="BR16" s="191"/>
      <c r="BS16" s="21">
        <f t="shared" si="16"/>
        <v>8.5499999999999989</v>
      </c>
      <c r="BT16" s="189"/>
      <c r="BU16" s="100">
        <f t="shared" si="17"/>
        <v>6.3431250000000006</v>
      </c>
      <c r="BV16" s="100">
        <f t="shared" si="18"/>
        <v>6.2675000000000001</v>
      </c>
      <c r="BW16" s="100">
        <f t="shared" si="19"/>
        <v>7.0874999999999995</v>
      </c>
      <c r="BX16" s="195">
        <f t="shared" si="20"/>
        <v>5.9478124999999995</v>
      </c>
      <c r="BZ16" s="196">
        <f t="shared" si="21"/>
        <v>6.9975000000000005</v>
      </c>
      <c r="CA16" s="16"/>
      <c r="CB16" s="196">
        <f t="shared" si="22"/>
        <v>6.47265625</v>
      </c>
      <c r="CC16" s="18">
        <v>4</v>
      </c>
      <c r="CD16" s="3"/>
    </row>
    <row r="17" spans="1:82" s="12" customFormat="1" x14ac:dyDescent="0.3">
      <c r="A17" s="398">
        <v>3</v>
      </c>
      <c r="B17" s="398" t="s">
        <v>148</v>
      </c>
      <c r="C17" s="448" t="s">
        <v>289</v>
      </c>
      <c r="D17" s="448" t="s">
        <v>184</v>
      </c>
      <c r="E17" s="448" t="s">
        <v>220</v>
      </c>
      <c r="F17" s="162">
        <v>6</v>
      </c>
      <c r="G17" s="162">
        <v>6.5</v>
      </c>
      <c r="H17" s="162">
        <v>6.5</v>
      </c>
      <c r="I17" s="162">
        <v>5.8</v>
      </c>
      <c r="J17" s="162">
        <v>5.9</v>
      </c>
      <c r="K17" s="162">
        <v>6</v>
      </c>
      <c r="L17" s="182">
        <f t="shared" si="0"/>
        <v>6.1166666666666671</v>
      </c>
      <c r="M17" s="162">
        <v>6.5</v>
      </c>
      <c r="N17" s="162">
        <v>6.5</v>
      </c>
      <c r="O17" s="162">
        <v>6.3</v>
      </c>
      <c r="P17" s="182">
        <f t="shared" si="1"/>
        <v>6.45</v>
      </c>
      <c r="Q17" s="162"/>
      <c r="R17" s="182">
        <f t="shared" si="2"/>
        <v>6.45</v>
      </c>
      <c r="S17" s="162">
        <v>6.5</v>
      </c>
      <c r="T17" s="162"/>
      <c r="U17" s="182">
        <f t="shared" si="3"/>
        <v>6.5</v>
      </c>
      <c r="V17" s="21">
        <f t="shared" si="4"/>
        <v>6.2574999999999994</v>
      </c>
      <c r="W17" s="43"/>
      <c r="X17" s="162">
        <v>6.5</v>
      </c>
      <c r="Y17" s="162">
        <v>7</v>
      </c>
      <c r="Z17" s="162">
        <v>6</v>
      </c>
      <c r="AA17" s="162">
        <v>6</v>
      </c>
      <c r="AB17" s="182">
        <f t="shared" si="5"/>
        <v>6.375</v>
      </c>
      <c r="AC17" s="162">
        <v>6.5</v>
      </c>
      <c r="AD17" s="162"/>
      <c r="AE17" s="182">
        <f t="shared" si="6"/>
        <v>6.5</v>
      </c>
      <c r="AF17" s="162">
        <v>7</v>
      </c>
      <c r="AG17" s="162"/>
      <c r="AH17" s="182">
        <f t="shared" si="7"/>
        <v>7</v>
      </c>
      <c r="AI17" s="21">
        <f t="shared" si="8"/>
        <v>6.5500000000000007</v>
      </c>
      <c r="AJ17" s="27"/>
      <c r="AK17" s="186">
        <v>0</v>
      </c>
      <c r="AL17" s="186">
        <v>7</v>
      </c>
      <c r="AM17" s="186">
        <v>5</v>
      </c>
      <c r="AN17" s="186">
        <v>4</v>
      </c>
      <c r="AO17" s="186">
        <v>6.3</v>
      </c>
      <c r="AP17" s="186">
        <v>6</v>
      </c>
      <c r="AQ17" s="186">
        <v>6</v>
      </c>
      <c r="AR17" s="186">
        <v>6</v>
      </c>
      <c r="AS17" s="22">
        <f t="shared" si="9"/>
        <v>40.299999999999997</v>
      </c>
      <c r="AT17" s="21">
        <f t="shared" si="10"/>
        <v>5.0374999999999996</v>
      </c>
      <c r="AU17" s="17"/>
      <c r="AV17" s="192">
        <v>7.8</v>
      </c>
      <c r="AW17" s="24">
        <f t="shared" si="11"/>
        <v>7.8</v>
      </c>
      <c r="AX17" s="193"/>
      <c r="AY17" s="24">
        <f t="shared" si="12"/>
        <v>7.8</v>
      </c>
      <c r="AZ17" s="189"/>
      <c r="BA17" s="186">
        <v>0</v>
      </c>
      <c r="BB17" s="186">
        <v>5.5</v>
      </c>
      <c r="BC17" s="186">
        <v>6.6</v>
      </c>
      <c r="BD17" s="186">
        <v>6.2</v>
      </c>
      <c r="BE17" s="186">
        <v>6.2</v>
      </c>
      <c r="BF17" s="186">
        <v>5.9</v>
      </c>
      <c r="BG17" s="186">
        <v>3</v>
      </c>
      <c r="BH17" s="186">
        <v>5.2</v>
      </c>
      <c r="BI17" s="22">
        <f t="shared" si="13"/>
        <v>38.6</v>
      </c>
      <c r="BJ17" s="21">
        <f t="shared" si="14"/>
        <v>4.8250000000000002</v>
      </c>
      <c r="BK17" s="189"/>
      <c r="BL17" s="186">
        <v>8.6</v>
      </c>
      <c r="BM17" s="186">
        <v>8.9</v>
      </c>
      <c r="BN17" s="186">
        <v>8.5</v>
      </c>
      <c r="BO17" s="186">
        <v>8.4</v>
      </c>
      <c r="BP17" s="186">
        <v>5.8</v>
      </c>
      <c r="BQ17" s="21">
        <f t="shared" si="15"/>
        <v>8.1950000000000003</v>
      </c>
      <c r="BR17" s="191"/>
      <c r="BS17" s="21">
        <f t="shared" si="16"/>
        <v>8.1950000000000003</v>
      </c>
      <c r="BT17" s="189"/>
      <c r="BU17" s="100">
        <f t="shared" si="17"/>
        <v>6.4037500000000005</v>
      </c>
      <c r="BV17" s="100">
        <f t="shared" si="18"/>
        <v>6.4187499999999993</v>
      </c>
      <c r="BW17" s="100">
        <f t="shared" si="19"/>
        <v>6.51</v>
      </c>
      <c r="BX17" s="195">
        <f t="shared" si="20"/>
        <v>5.2628124999999999</v>
      </c>
      <c r="BZ17" s="196">
        <f t="shared" si="21"/>
        <v>7.5862499999999997</v>
      </c>
      <c r="CA17" s="16"/>
      <c r="CB17" s="196">
        <f t="shared" si="22"/>
        <v>6.4245312499999994</v>
      </c>
      <c r="CC17" s="18">
        <v>5</v>
      </c>
      <c r="CD17" s="3"/>
    </row>
    <row r="18" spans="1:82" s="12" customFormat="1" x14ac:dyDescent="0.3">
      <c r="A18" s="398">
        <v>59</v>
      </c>
      <c r="B18" s="398" t="s">
        <v>151</v>
      </c>
      <c r="C18" s="448" t="s">
        <v>247</v>
      </c>
      <c r="D18" s="448" t="s">
        <v>134</v>
      </c>
      <c r="E18" s="448" t="s">
        <v>152</v>
      </c>
      <c r="F18" s="162">
        <v>4.8</v>
      </c>
      <c r="G18" s="162">
        <v>5</v>
      </c>
      <c r="H18" s="162">
        <v>5</v>
      </c>
      <c r="I18" s="162">
        <v>6</v>
      </c>
      <c r="J18" s="162">
        <v>5</v>
      </c>
      <c r="K18" s="162">
        <v>5.8</v>
      </c>
      <c r="L18" s="182">
        <f t="shared" si="0"/>
        <v>5.2666666666666666</v>
      </c>
      <c r="M18" s="162">
        <v>3.5</v>
      </c>
      <c r="N18" s="162">
        <v>3</v>
      </c>
      <c r="O18" s="162">
        <v>4</v>
      </c>
      <c r="P18" s="182">
        <f t="shared" si="1"/>
        <v>3.5</v>
      </c>
      <c r="Q18" s="162">
        <v>3.5</v>
      </c>
      <c r="R18" s="182">
        <f t="shared" si="2"/>
        <v>0</v>
      </c>
      <c r="S18" s="162">
        <v>5</v>
      </c>
      <c r="T18" s="162"/>
      <c r="U18" s="182">
        <f t="shared" si="3"/>
        <v>5</v>
      </c>
      <c r="V18" s="21">
        <f t="shared" si="4"/>
        <v>3.9099999999999997</v>
      </c>
      <c r="W18" s="43"/>
      <c r="X18" s="162">
        <v>5.5</v>
      </c>
      <c r="Y18" s="162">
        <v>5.5</v>
      </c>
      <c r="Z18" s="162">
        <v>5.8</v>
      </c>
      <c r="AA18" s="162">
        <v>5.8</v>
      </c>
      <c r="AB18" s="182">
        <f t="shared" si="5"/>
        <v>5.65</v>
      </c>
      <c r="AC18" s="162">
        <v>6</v>
      </c>
      <c r="AD18" s="162"/>
      <c r="AE18" s="182">
        <f t="shared" si="6"/>
        <v>6</v>
      </c>
      <c r="AF18" s="162">
        <v>6</v>
      </c>
      <c r="AG18" s="162"/>
      <c r="AH18" s="182">
        <f t="shared" si="7"/>
        <v>6</v>
      </c>
      <c r="AI18" s="21">
        <f t="shared" si="8"/>
        <v>5.86</v>
      </c>
      <c r="AJ18" s="27"/>
      <c r="AK18" s="186">
        <v>5</v>
      </c>
      <c r="AL18" s="186">
        <v>6.5</v>
      </c>
      <c r="AM18" s="186">
        <v>5</v>
      </c>
      <c r="AN18" s="186">
        <v>4.8</v>
      </c>
      <c r="AO18" s="186">
        <v>6</v>
      </c>
      <c r="AP18" s="186">
        <v>6</v>
      </c>
      <c r="AQ18" s="186">
        <v>6.3</v>
      </c>
      <c r="AR18" s="186">
        <v>5.2</v>
      </c>
      <c r="AS18" s="22">
        <f t="shared" si="9"/>
        <v>44.8</v>
      </c>
      <c r="AT18" s="21">
        <f t="shared" si="10"/>
        <v>5.6</v>
      </c>
      <c r="AU18" s="17"/>
      <c r="AV18" s="192">
        <v>7.45</v>
      </c>
      <c r="AW18" s="24">
        <f t="shared" si="11"/>
        <v>7.45</v>
      </c>
      <c r="AX18" s="193"/>
      <c r="AY18" s="24">
        <f t="shared" si="12"/>
        <v>7.45</v>
      </c>
      <c r="AZ18" s="189"/>
      <c r="BA18" s="186">
        <v>3</v>
      </c>
      <c r="BB18" s="186">
        <v>4.5</v>
      </c>
      <c r="BC18" s="186">
        <v>5.5</v>
      </c>
      <c r="BD18" s="186">
        <v>4</v>
      </c>
      <c r="BE18" s="186">
        <v>3.5</v>
      </c>
      <c r="BF18" s="186">
        <v>3</v>
      </c>
      <c r="BG18" s="186">
        <v>2.5</v>
      </c>
      <c r="BH18" s="186">
        <v>6.5</v>
      </c>
      <c r="BI18" s="22">
        <f t="shared" si="13"/>
        <v>32.5</v>
      </c>
      <c r="BJ18" s="21">
        <f t="shared" si="14"/>
        <v>4.0625</v>
      </c>
      <c r="BK18" s="189"/>
      <c r="BL18" s="186">
        <v>7.5</v>
      </c>
      <c r="BM18" s="186">
        <v>10</v>
      </c>
      <c r="BN18" s="186">
        <v>9</v>
      </c>
      <c r="BO18" s="186">
        <v>7.2</v>
      </c>
      <c r="BP18" s="186">
        <v>6.4</v>
      </c>
      <c r="BQ18" s="21">
        <f t="shared" si="15"/>
        <v>8.1999999999999993</v>
      </c>
      <c r="BR18" s="191"/>
      <c r="BS18" s="21">
        <f t="shared" si="16"/>
        <v>8.1999999999999993</v>
      </c>
      <c r="BT18" s="189"/>
      <c r="BU18" s="100">
        <f t="shared" si="17"/>
        <v>4.8849999999999998</v>
      </c>
      <c r="BV18" s="100">
        <f t="shared" si="18"/>
        <v>6.5250000000000004</v>
      </c>
      <c r="BW18" s="100">
        <f t="shared" si="19"/>
        <v>6.1312499999999996</v>
      </c>
      <c r="BX18" s="195">
        <f t="shared" si="20"/>
        <v>4.6009374999999997</v>
      </c>
      <c r="BZ18" s="196">
        <f t="shared" si="21"/>
        <v>7.24</v>
      </c>
      <c r="CA18" s="16"/>
      <c r="CB18" s="196">
        <f t="shared" si="22"/>
        <v>5.9204687499999995</v>
      </c>
      <c r="CC18" s="18">
        <v>6</v>
      </c>
      <c r="CD18" s="3"/>
    </row>
    <row r="19" spans="1:82" s="12" customFormat="1" x14ac:dyDescent="0.3">
      <c r="A19" s="398">
        <v>58</v>
      </c>
      <c r="B19" s="398" t="s">
        <v>158</v>
      </c>
      <c r="C19" s="448" t="s">
        <v>309</v>
      </c>
      <c r="D19" s="489" t="s">
        <v>166</v>
      </c>
      <c r="E19" s="448" t="s">
        <v>124</v>
      </c>
      <c r="F19" s="162">
        <v>5.8</v>
      </c>
      <c r="G19" s="162">
        <v>6</v>
      </c>
      <c r="H19" s="162">
        <v>5.8</v>
      </c>
      <c r="I19" s="162">
        <v>5.8</v>
      </c>
      <c r="J19" s="162">
        <v>5.5</v>
      </c>
      <c r="K19" s="162">
        <v>4</v>
      </c>
      <c r="L19" s="182">
        <f t="shared" si="0"/>
        <v>5.4833333333333343</v>
      </c>
      <c r="M19" s="162">
        <v>5.8</v>
      </c>
      <c r="N19" s="162">
        <v>5.5</v>
      </c>
      <c r="O19" s="162">
        <v>5</v>
      </c>
      <c r="P19" s="182">
        <f t="shared" si="1"/>
        <v>5.5250000000000004</v>
      </c>
      <c r="Q19" s="162"/>
      <c r="R19" s="182">
        <f t="shared" si="2"/>
        <v>5.5250000000000004</v>
      </c>
      <c r="S19" s="162">
        <v>6</v>
      </c>
      <c r="T19" s="162"/>
      <c r="U19" s="182">
        <f t="shared" si="3"/>
        <v>6</v>
      </c>
      <c r="V19" s="21">
        <f t="shared" si="4"/>
        <v>5.5712500000000009</v>
      </c>
      <c r="W19" s="43"/>
      <c r="X19" s="162">
        <v>5.8</v>
      </c>
      <c r="Y19" s="162">
        <v>6</v>
      </c>
      <c r="Z19" s="162">
        <v>4.5</v>
      </c>
      <c r="AA19" s="162">
        <v>6</v>
      </c>
      <c r="AB19" s="182">
        <f t="shared" si="5"/>
        <v>5.5750000000000002</v>
      </c>
      <c r="AC19" s="162">
        <v>6.3</v>
      </c>
      <c r="AD19" s="162"/>
      <c r="AE19" s="182">
        <f t="shared" si="6"/>
        <v>6.3</v>
      </c>
      <c r="AF19" s="162">
        <v>7</v>
      </c>
      <c r="AG19" s="162"/>
      <c r="AH19" s="182">
        <f t="shared" si="7"/>
        <v>7</v>
      </c>
      <c r="AI19" s="21">
        <f t="shared" si="8"/>
        <v>6.15</v>
      </c>
      <c r="AJ19" s="27"/>
      <c r="AK19" s="186">
        <v>0</v>
      </c>
      <c r="AL19" s="186">
        <v>6</v>
      </c>
      <c r="AM19" s="186">
        <v>5</v>
      </c>
      <c r="AN19" s="186">
        <v>5.5</v>
      </c>
      <c r="AO19" s="186">
        <v>5.5</v>
      </c>
      <c r="AP19" s="186">
        <v>5.5</v>
      </c>
      <c r="AQ19" s="186">
        <v>6</v>
      </c>
      <c r="AR19" s="186">
        <v>6.2</v>
      </c>
      <c r="AS19" s="22">
        <f t="shared" si="9"/>
        <v>39.700000000000003</v>
      </c>
      <c r="AT19" s="21">
        <f t="shared" si="10"/>
        <v>4.9625000000000004</v>
      </c>
      <c r="AU19" s="17"/>
      <c r="AV19" s="192">
        <v>6.9</v>
      </c>
      <c r="AW19" s="24">
        <f t="shared" si="11"/>
        <v>6.9</v>
      </c>
      <c r="AX19" s="193"/>
      <c r="AY19" s="24">
        <f t="shared" si="12"/>
        <v>6.9</v>
      </c>
      <c r="AZ19" s="189"/>
      <c r="BA19" s="186">
        <v>0</v>
      </c>
      <c r="BB19" s="186">
        <v>3.2</v>
      </c>
      <c r="BC19" s="186">
        <v>5.5</v>
      </c>
      <c r="BD19" s="186">
        <v>5.7</v>
      </c>
      <c r="BE19" s="186">
        <v>3.9</v>
      </c>
      <c r="BF19" s="186">
        <v>3.9</v>
      </c>
      <c r="BG19" s="186">
        <v>3.9</v>
      </c>
      <c r="BH19" s="186">
        <v>4</v>
      </c>
      <c r="BI19" s="22">
        <f t="shared" si="13"/>
        <v>30.099999999999994</v>
      </c>
      <c r="BJ19" s="21">
        <f t="shared" si="14"/>
        <v>3.7624999999999993</v>
      </c>
      <c r="BK19" s="189"/>
      <c r="BL19" s="186">
        <v>7.5</v>
      </c>
      <c r="BM19" s="186">
        <v>10</v>
      </c>
      <c r="BN19" s="186">
        <v>9</v>
      </c>
      <c r="BO19" s="186">
        <v>7.2</v>
      </c>
      <c r="BP19" s="186">
        <v>7.1</v>
      </c>
      <c r="BQ19" s="21">
        <f t="shared" si="15"/>
        <v>8.3049999999999997</v>
      </c>
      <c r="BR19" s="191"/>
      <c r="BS19" s="21">
        <f t="shared" si="16"/>
        <v>8.3049999999999997</v>
      </c>
      <c r="BT19" s="189"/>
      <c r="BU19" s="100">
        <f t="shared" si="17"/>
        <v>5.8606250000000006</v>
      </c>
      <c r="BV19" s="100">
        <f t="shared" si="18"/>
        <v>5.9312500000000004</v>
      </c>
      <c r="BW19" s="100">
        <f t="shared" si="19"/>
        <v>6.0337499999999995</v>
      </c>
      <c r="BX19" s="195">
        <f t="shared" si="20"/>
        <v>4.6646874999999994</v>
      </c>
      <c r="BZ19" s="196">
        <f t="shared" si="21"/>
        <v>7.0637500000000006</v>
      </c>
      <c r="CA19" s="16"/>
      <c r="CB19" s="196">
        <f t="shared" si="22"/>
        <v>5.86421875</v>
      </c>
      <c r="CC19" s="18">
        <v>7</v>
      </c>
      <c r="CD19" s="3"/>
    </row>
    <row r="20" spans="1:82" s="12" customFormat="1" x14ac:dyDescent="0.3">
      <c r="A20" s="398">
        <v>64</v>
      </c>
      <c r="B20" s="398" t="s">
        <v>149</v>
      </c>
      <c r="C20" s="448" t="s">
        <v>247</v>
      </c>
      <c r="D20" s="448" t="s">
        <v>134</v>
      </c>
      <c r="E20" s="448" t="s">
        <v>140</v>
      </c>
      <c r="F20" s="162">
        <v>4.8</v>
      </c>
      <c r="G20" s="162">
        <v>5</v>
      </c>
      <c r="H20" s="162">
        <v>5</v>
      </c>
      <c r="I20" s="162">
        <v>6</v>
      </c>
      <c r="J20" s="162">
        <v>5</v>
      </c>
      <c r="K20" s="162">
        <v>5.8</v>
      </c>
      <c r="L20" s="182">
        <f t="shared" si="0"/>
        <v>5.2666666666666666</v>
      </c>
      <c r="M20" s="162">
        <v>3</v>
      </c>
      <c r="N20" s="162">
        <v>3</v>
      </c>
      <c r="O20" s="162">
        <v>4</v>
      </c>
      <c r="P20" s="182">
        <f t="shared" si="1"/>
        <v>3.25</v>
      </c>
      <c r="Q20" s="162">
        <v>3.5</v>
      </c>
      <c r="R20" s="182">
        <v>0</v>
      </c>
      <c r="S20" s="162">
        <v>5</v>
      </c>
      <c r="T20" s="162"/>
      <c r="U20" s="182">
        <f t="shared" si="3"/>
        <v>5</v>
      </c>
      <c r="V20" s="21">
        <f t="shared" si="4"/>
        <v>3.9099999999999997</v>
      </c>
      <c r="W20" s="43"/>
      <c r="X20" s="162">
        <v>5.5</v>
      </c>
      <c r="Y20" s="162">
        <v>5.5</v>
      </c>
      <c r="Z20" s="162">
        <v>5.8</v>
      </c>
      <c r="AA20" s="162">
        <v>5.8</v>
      </c>
      <c r="AB20" s="182">
        <f t="shared" si="5"/>
        <v>5.65</v>
      </c>
      <c r="AC20" s="162">
        <v>6</v>
      </c>
      <c r="AD20" s="162"/>
      <c r="AE20" s="182">
        <f t="shared" si="6"/>
        <v>6</v>
      </c>
      <c r="AF20" s="162">
        <v>6</v>
      </c>
      <c r="AG20" s="162"/>
      <c r="AH20" s="182">
        <f t="shared" si="7"/>
        <v>6</v>
      </c>
      <c r="AI20" s="21">
        <f t="shared" si="8"/>
        <v>5.86</v>
      </c>
      <c r="AJ20" s="27"/>
      <c r="AK20" s="186">
        <v>5</v>
      </c>
      <c r="AL20" s="186">
        <v>6</v>
      </c>
      <c r="AM20" s="186">
        <v>6</v>
      </c>
      <c r="AN20" s="186">
        <v>6</v>
      </c>
      <c r="AO20" s="186">
        <v>5</v>
      </c>
      <c r="AP20" s="186">
        <v>5</v>
      </c>
      <c r="AQ20" s="186">
        <v>6</v>
      </c>
      <c r="AR20" s="186">
        <v>5.5</v>
      </c>
      <c r="AS20" s="22">
        <f t="shared" si="9"/>
        <v>44.5</v>
      </c>
      <c r="AT20" s="21">
        <f t="shared" si="10"/>
        <v>5.5625</v>
      </c>
      <c r="AU20" s="17"/>
      <c r="AV20" s="192">
        <v>7.71</v>
      </c>
      <c r="AW20" s="24">
        <f t="shared" si="11"/>
        <v>7.71</v>
      </c>
      <c r="AX20" s="193"/>
      <c r="AY20" s="24">
        <f t="shared" si="12"/>
        <v>7.71</v>
      </c>
      <c r="AZ20" s="189"/>
      <c r="BA20" s="186">
        <v>3.6</v>
      </c>
      <c r="BB20" s="186">
        <v>4.5999999999999996</v>
      </c>
      <c r="BC20" s="186">
        <v>4.5</v>
      </c>
      <c r="BD20" s="186">
        <v>5.2</v>
      </c>
      <c r="BE20" s="186">
        <v>2.5</v>
      </c>
      <c r="BF20" s="186">
        <v>2.2000000000000002</v>
      </c>
      <c r="BG20" s="186">
        <v>5.7</v>
      </c>
      <c r="BH20" s="186">
        <v>4</v>
      </c>
      <c r="BI20" s="22">
        <f t="shared" si="13"/>
        <v>32.299999999999997</v>
      </c>
      <c r="BJ20" s="21">
        <f t="shared" si="14"/>
        <v>4.0374999999999996</v>
      </c>
      <c r="BK20" s="189"/>
      <c r="BL20" s="186">
        <v>5</v>
      </c>
      <c r="BM20" s="186">
        <v>9</v>
      </c>
      <c r="BN20" s="186">
        <v>9</v>
      </c>
      <c r="BO20" s="186">
        <v>6.5</v>
      </c>
      <c r="BP20" s="186">
        <v>4.9000000000000004</v>
      </c>
      <c r="BQ20" s="21">
        <f t="shared" si="15"/>
        <v>7.085</v>
      </c>
      <c r="BR20" s="191"/>
      <c r="BS20" s="21">
        <f t="shared" si="16"/>
        <v>7.085</v>
      </c>
      <c r="BT20" s="189"/>
      <c r="BU20" s="100">
        <f t="shared" si="17"/>
        <v>4.8849999999999998</v>
      </c>
      <c r="BV20" s="100">
        <f t="shared" si="18"/>
        <v>6.6362500000000004</v>
      </c>
      <c r="BW20" s="100">
        <f t="shared" si="19"/>
        <v>5.5612499999999994</v>
      </c>
      <c r="BX20" s="195">
        <f t="shared" si="20"/>
        <v>4.5774999999999997</v>
      </c>
      <c r="BZ20" s="196">
        <f t="shared" si="21"/>
        <v>7.0912500000000005</v>
      </c>
      <c r="CA20" s="16"/>
      <c r="CB20" s="196">
        <f t="shared" si="22"/>
        <v>5.8343749999999996</v>
      </c>
      <c r="CC20" s="18">
        <v>8</v>
      </c>
      <c r="CD20" s="3"/>
    </row>
    <row r="21" spans="1:82" s="12" customFormat="1" x14ac:dyDescent="0.3">
      <c r="A21" s="398">
        <v>68</v>
      </c>
      <c r="B21" s="398" t="s">
        <v>160</v>
      </c>
      <c r="C21" s="448" t="s">
        <v>275</v>
      </c>
      <c r="D21" s="448" t="s">
        <v>276</v>
      </c>
      <c r="E21" s="448" t="s">
        <v>140</v>
      </c>
      <c r="F21" s="162">
        <v>4.8</v>
      </c>
      <c r="G21" s="162">
        <v>5.5</v>
      </c>
      <c r="H21" s="162">
        <v>6</v>
      </c>
      <c r="I21" s="162">
        <v>5</v>
      </c>
      <c r="J21" s="162">
        <v>5.8</v>
      </c>
      <c r="K21" s="162">
        <v>4</v>
      </c>
      <c r="L21" s="182">
        <f t="shared" si="0"/>
        <v>5.1833333333333336</v>
      </c>
      <c r="M21" s="162">
        <v>5.8</v>
      </c>
      <c r="N21" s="162">
        <v>4</v>
      </c>
      <c r="O21" s="162">
        <v>4.8</v>
      </c>
      <c r="P21" s="182">
        <f t="shared" si="1"/>
        <v>5.0999999999999996</v>
      </c>
      <c r="Q21" s="162"/>
      <c r="R21" s="182">
        <f t="shared" ref="R21:R26" si="23">P21-Q21</f>
        <v>5.0999999999999996</v>
      </c>
      <c r="S21" s="162">
        <v>5</v>
      </c>
      <c r="T21" s="162"/>
      <c r="U21" s="182">
        <f t="shared" si="3"/>
        <v>5</v>
      </c>
      <c r="V21" s="21">
        <f t="shared" si="4"/>
        <v>5.1349999999999998</v>
      </c>
      <c r="W21" s="43"/>
      <c r="X21" s="162">
        <v>5.3</v>
      </c>
      <c r="Y21" s="162">
        <v>5.8</v>
      </c>
      <c r="Z21" s="162">
        <v>4</v>
      </c>
      <c r="AA21" s="162">
        <v>4</v>
      </c>
      <c r="AB21" s="182">
        <f t="shared" si="5"/>
        <v>4.7750000000000004</v>
      </c>
      <c r="AC21" s="162">
        <v>5.9</v>
      </c>
      <c r="AD21" s="162"/>
      <c r="AE21" s="182">
        <f t="shared" si="6"/>
        <v>5.9</v>
      </c>
      <c r="AF21" s="162">
        <v>6</v>
      </c>
      <c r="AG21" s="162"/>
      <c r="AH21" s="182">
        <f t="shared" si="7"/>
        <v>6</v>
      </c>
      <c r="AI21" s="21">
        <f t="shared" si="8"/>
        <v>5.4700000000000006</v>
      </c>
      <c r="AJ21" s="27"/>
      <c r="AK21" s="186">
        <v>5</v>
      </c>
      <c r="AL21" s="186">
        <v>5.5</v>
      </c>
      <c r="AM21" s="186">
        <v>5</v>
      </c>
      <c r="AN21" s="186">
        <v>5.5</v>
      </c>
      <c r="AO21" s="186">
        <v>5.2</v>
      </c>
      <c r="AP21" s="186">
        <v>5</v>
      </c>
      <c r="AQ21" s="186">
        <v>4.8</v>
      </c>
      <c r="AR21" s="186">
        <v>4.8</v>
      </c>
      <c r="AS21" s="22">
        <f t="shared" si="9"/>
        <v>40.799999999999997</v>
      </c>
      <c r="AT21" s="21">
        <f t="shared" si="10"/>
        <v>5.0999999999999996</v>
      </c>
      <c r="AU21" s="17"/>
      <c r="AV21" s="192">
        <v>5.81</v>
      </c>
      <c r="AW21" s="24">
        <f t="shared" si="11"/>
        <v>5.81</v>
      </c>
      <c r="AX21" s="193"/>
      <c r="AY21" s="24">
        <f t="shared" si="12"/>
        <v>5.81</v>
      </c>
      <c r="AZ21" s="189"/>
      <c r="BA21" s="186">
        <v>2.2999999999999998</v>
      </c>
      <c r="BB21" s="186">
        <v>5</v>
      </c>
      <c r="BC21" s="186">
        <v>6.2</v>
      </c>
      <c r="BD21" s="186">
        <v>6</v>
      </c>
      <c r="BE21" s="186">
        <v>5.2</v>
      </c>
      <c r="BF21" s="186">
        <v>4</v>
      </c>
      <c r="BG21" s="186">
        <v>4.5999999999999996</v>
      </c>
      <c r="BH21" s="186">
        <v>5</v>
      </c>
      <c r="BI21" s="22">
        <f t="shared" si="13"/>
        <v>38.299999999999997</v>
      </c>
      <c r="BJ21" s="21">
        <f t="shared" si="14"/>
        <v>4.7874999999999996</v>
      </c>
      <c r="BK21" s="189"/>
      <c r="BL21" s="186">
        <v>7</v>
      </c>
      <c r="BM21" s="186">
        <v>9</v>
      </c>
      <c r="BN21" s="186">
        <v>7.5</v>
      </c>
      <c r="BO21" s="186">
        <v>6.8</v>
      </c>
      <c r="BP21" s="186">
        <v>5.5</v>
      </c>
      <c r="BQ21" s="21">
        <f t="shared" si="15"/>
        <v>7.3350000000000009</v>
      </c>
      <c r="BR21" s="191"/>
      <c r="BS21" s="21">
        <f t="shared" si="16"/>
        <v>7.3350000000000009</v>
      </c>
      <c r="BT21" s="189"/>
      <c r="BU21" s="100">
        <f t="shared" si="17"/>
        <v>5.3025000000000002</v>
      </c>
      <c r="BV21" s="100">
        <f t="shared" si="18"/>
        <v>5.4550000000000001</v>
      </c>
      <c r="BW21" s="100">
        <f t="shared" si="19"/>
        <v>6.0612500000000002</v>
      </c>
      <c r="BX21" s="195">
        <f t="shared" si="20"/>
        <v>4.9915624999999997</v>
      </c>
      <c r="BZ21" s="196">
        <f t="shared" si="21"/>
        <v>6.1062500000000002</v>
      </c>
      <c r="CA21" s="16"/>
      <c r="CB21" s="196">
        <f t="shared" si="22"/>
        <v>5.5489062499999999</v>
      </c>
      <c r="CC21" s="18">
        <v>9</v>
      </c>
      <c r="CD21" s="3"/>
    </row>
    <row r="22" spans="1:82" s="12" customFormat="1" x14ac:dyDescent="0.3">
      <c r="A22" s="398">
        <v>31</v>
      </c>
      <c r="B22" s="398" t="s">
        <v>164</v>
      </c>
      <c r="C22" s="448" t="s">
        <v>269</v>
      </c>
      <c r="D22" s="448" t="s">
        <v>270</v>
      </c>
      <c r="E22" s="448" t="s">
        <v>132</v>
      </c>
      <c r="F22" s="162">
        <v>7</v>
      </c>
      <c r="G22" s="162">
        <v>7</v>
      </c>
      <c r="H22" s="162">
        <v>6.5</v>
      </c>
      <c r="I22" s="162">
        <v>6</v>
      </c>
      <c r="J22" s="162">
        <v>5</v>
      </c>
      <c r="K22" s="162">
        <v>5.8</v>
      </c>
      <c r="L22" s="182">
        <f t="shared" si="0"/>
        <v>6.2166666666666659</v>
      </c>
      <c r="M22" s="162">
        <v>6</v>
      </c>
      <c r="N22" s="162">
        <v>6</v>
      </c>
      <c r="O22" s="162">
        <v>3</v>
      </c>
      <c r="P22" s="182">
        <f t="shared" si="1"/>
        <v>5.25</v>
      </c>
      <c r="Q22" s="162"/>
      <c r="R22" s="182">
        <f t="shared" si="23"/>
        <v>5.25</v>
      </c>
      <c r="S22" s="162">
        <v>6</v>
      </c>
      <c r="T22" s="162"/>
      <c r="U22" s="182">
        <f t="shared" si="3"/>
        <v>6</v>
      </c>
      <c r="V22" s="21">
        <f t="shared" si="4"/>
        <v>5.942499999999999</v>
      </c>
      <c r="W22" s="43"/>
      <c r="X22" s="162">
        <v>5.8</v>
      </c>
      <c r="Y22" s="162">
        <v>6</v>
      </c>
      <c r="Z22" s="162">
        <v>5.5</v>
      </c>
      <c r="AA22" s="162">
        <v>4</v>
      </c>
      <c r="AB22" s="182">
        <f t="shared" si="5"/>
        <v>5.3250000000000002</v>
      </c>
      <c r="AC22" s="162">
        <v>4.8</v>
      </c>
      <c r="AD22" s="162"/>
      <c r="AE22" s="182">
        <f t="shared" si="6"/>
        <v>4.8</v>
      </c>
      <c r="AF22" s="162">
        <v>6</v>
      </c>
      <c r="AG22" s="162"/>
      <c r="AH22" s="182">
        <f t="shared" si="7"/>
        <v>6</v>
      </c>
      <c r="AI22" s="21">
        <f t="shared" si="8"/>
        <v>5.2500000000000009</v>
      </c>
      <c r="AJ22" s="27"/>
      <c r="AK22" s="186">
        <v>0</v>
      </c>
      <c r="AL22" s="186">
        <v>5.8</v>
      </c>
      <c r="AM22" s="186">
        <v>5</v>
      </c>
      <c r="AN22" s="186">
        <v>6.5</v>
      </c>
      <c r="AO22" s="186">
        <v>6</v>
      </c>
      <c r="AP22" s="186">
        <v>6.2</v>
      </c>
      <c r="AQ22" s="186">
        <v>3</v>
      </c>
      <c r="AR22" s="186">
        <v>5</v>
      </c>
      <c r="AS22" s="22">
        <f t="shared" si="9"/>
        <v>37.5</v>
      </c>
      <c r="AT22" s="21">
        <f t="shared" si="10"/>
        <v>4.6875</v>
      </c>
      <c r="AU22" s="17"/>
      <c r="AV22" s="192">
        <v>6.4</v>
      </c>
      <c r="AW22" s="24">
        <f t="shared" si="11"/>
        <v>6.4</v>
      </c>
      <c r="AX22" s="193"/>
      <c r="AY22" s="24">
        <f t="shared" si="12"/>
        <v>6.4</v>
      </c>
      <c r="AZ22" s="189"/>
      <c r="BA22" s="186">
        <v>0</v>
      </c>
      <c r="BB22" s="186">
        <v>4.5999999999999996</v>
      </c>
      <c r="BC22" s="186">
        <v>6.2</v>
      </c>
      <c r="BD22" s="186">
        <v>6.2</v>
      </c>
      <c r="BE22" s="186">
        <v>4.2</v>
      </c>
      <c r="BF22" s="186">
        <v>4</v>
      </c>
      <c r="BG22" s="186">
        <v>2.2999999999999998</v>
      </c>
      <c r="BH22" s="186">
        <v>5.9</v>
      </c>
      <c r="BI22" s="22">
        <f t="shared" si="13"/>
        <v>33.4</v>
      </c>
      <c r="BJ22" s="21">
        <f t="shared" si="14"/>
        <v>4.1749999999999998</v>
      </c>
      <c r="BK22" s="189"/>
      <c r="BL22" s="186">
        <v>6.6</v>
      </c>
      <c r="BM22" s="186">
        <v>8</v>
      </c>
      <c r="BN22" s="186">
        <v>7.5</v>
      </c>
      <c r="BO22" s="186">
        <v>6.2</v>
      </c>
      <c r="BP22" s="186">
        <v>4.4000000000000004</v>
      </c>
      <c r="BQ22" s="21">
        <f t="shared" si="15"/>
        <v>6.7200000000000006</v>
      </c>
      <c r="BR22" s="191"/>
      <c r="BS22" s="21">
        <f t="shared" si="16"/>
        <v>6.7200000000000006</v>
      </c>
      <c r="BT22" s="189"/>
      <c r="BU22" s="100">
        <f t="shared" si="17"/>
        <v>5.5962499999999995</v>
      </c>
      <c r="BV22" s="100">
        <f t="shared" si="18"/>
        <v>5.5437500000000002</v>
      </c>
      <c r="BW22" s="100">
        <f t="shared" si="19"/>
        <v>5.4474999999999998</v>
      </c>
      <c r="BX22" s="195">
        <f t="shared" si="20"/>
        <v>4.8090624999999996</v>
      </c>
      <c r="BZ22" s="196">
        <f t="shared" si="21"/>
        <v>6.1925000000000008</v>
      </c>
      <c r="CA22" s="16"/>
      <c r="CB22" s="196">
        <f t="shared" si="22"/>
        <v>5.5007812500000002</v>
      </c>
      <c r="CC22" s="18">
        <v>10</v>
      </c>
      <c r="CD22" s="3"/>
    </row>
    <row r="23" spans="1:82" s="12" customFormat="1" x14ac:dyDescent="0.3">
      <c r="A23" s="398">
        <v>66</v>
      </c>
      <c r="B23" s="398" t="s">
        <v>150</v>
      </c>
      <c r="C23" s="448" t="s">
        <v>275</v>
      </c>
      <c r="D23" s="448" t="s">
        <v>276</v>
      </c>
      <c r="E23" s="448" t="s">
        <v>140</v>
      </c>
      <c r="F23" s="162">
        <v>4.8</v>
      </c>
      <c r="G23" s="162">
        <v>5.5</v>
      </c>
      <c r="H23" s="162">
        <v>6</v>
      </c>
      <c r="I23" s="162">
        <v>5</v>
      </c>
      <c r="J23" s="162">
        <v>5.8</v>
      </c>
      <c r="K23" s="162">
        <v>4</v>
      </c>
      <c r="L23" s="182">
        <f t="shared" si="0"/>
        <v>5.1833333333333336</v>
      </c>
      <c r="M23" s="162">
        <v>5.8</v>
      </c>
      <c r="N23" s="162">
        <v>4</v>
      </c>
      <c r="O23" s="162">
        <v>4.8</v>
      </c>
      <c r="P23" s="182">
        <f t="shared" si="1"/>
        <v>5.0999999999999996</v>
      </c>
      <c r="Q23" s="162"/>
      <c r="R23" s="182">
        <f t="shared" si="23"/>
        <v>5.0999999999999996</v>
      </c>
      <c r="S23" s="162">
        <v>5</v>
      </c>
      <c r="T23" s="162"/>
      <c r="U23" s="182">
        <f t="shared" si="3"/>
        <v>5</v>
      </c>
      <c r="V23" s="21">
        <f t="shared" si="4"/>
        <v>5.1349999999999998</v>
      </c>
      <c r="W23" s="43"/>
      <c r="X23" s="162">
        <v>5.3</v>
      </c>
      <c r="Y23" s="162">
        <v>5.8</v>
      </c>
      <c r="Z23" s="162">
        <v>3.5</v>
      </c>
      <c r="AA23" s="162">
        <v>4</v>
      </c>
      <c r="AB23" s="182">
        <f t="shared" si="5"/>
        <v>4.6500000000000004</v>
      </c>
      <c r="AC23" s="162">
        <v>5.9</v>
      </c>
      <c r="AD23" s="162"/>
      <c r="AE23" s="182">
        <f t="shared" si="6"/>
        <v>5.9</v>
      </c>
      <c r="AF23" s="162">
        <v>6</v>
      </c>
      <c r="AG23" s="162"/>
      <c r="AH23" s="182">
        <f t="shared" si="7"/>
        <v>6</v>
      </c>
      <c r="AI23" s="21">
        <f t="shared" si="8"/>
        <v>5.4200000000000008</v>
      </c>
      <c r="AJ23" s="27"/>
      <c r="AK23" s="186">
        <v>0</v>
      </c>
      <c r="AL23" s="186">
        <v>5</v>
      </c>
      <c r="AM23" s="186">
        <v>4.8</v>
      </c>
      <c r="AN23" s="186">
        <v>4.8</v>
      </c>
      <c r="AO23" s="186">
        <v>5.3</v>
      </c>
      <c r="AP23" s="186">
        <v>5</v>
      </c>
      <c r="AQ23" s="186">
        <v>4.8</v>
      </c>
      <c r="AR23" s="186">
        <v>4</v>
      </c>
      <c r="AS23" s="22">
        <f t="shared" si="9"/>
        <v>33.700000000000003</v>
      </c>
      <c r="AT23" s="21">
        <f t="shared" si="10"/>
        <v>4.2125000000000004</v>
      </c>
      <c r="AU23" s="17"/>
      <c r="AV23" s="192">
        <v>6.66</v>
      </c>
      <c r="AW23" s="24">
        <f t="shared" si="11"/>
        <v>6.66</v>
      </c>
      <c r="AX23" s="193"/>
      <c r="AY23" s="24">
        <f t="shared" si="12"/>
        <v>6.66</v>
      </c>
      <c r="AZ23" s="189"/>
      <c r="BA23" s="186">
        <v>0</v>
      </c>
      <c r="BB23" s="186">
        <v>4</v>
      </c>
      <c r="BC23" s="186">
        <v>4.5999999999999996</v>
      </c>
      <c r="BD23" s="186">
        <v>5</v>
      </c>
      <c r="BE23" s="186">
        <v>4</v>
      </c>
      <c r="BF23" s="186">
        <v>3.2</v>
      </c>
      <c r="BG23" s="186">
        <v>4.5</v>
      </c>
      <c r="BH23" s="186">
        <v>4</v>
      </c>
      <c r="BI23" s="22">
        <f t="shared" si="13"/>
        <v>29.3</v>
      </c>
      <c r="BJ23" s="21">
        <f t="shared" si="14"/>
        <v>3.6625000000000001</v>
      </c>
      <c r="BK23" s="189"/>
      <c r="BL23" s="186">
        <v>7.9</v>
      </c>
      <c r="BM23" s="186">
        <v>9</v>
      </c>
      <c r="BN23" s="186">
        <v>8.5</v>
      </c>
      <c r="BO23" s="186">
        <v>7</v>
      </c>
      <c r="BP23" s="186">
        <v>5.9</v>
      </c>
      <c r="BQ23" s="21">
        <f t="shared" si="15"/>
        <v>7.8150000000000004</v>
      </c>
      <c r="BR23" s="191"/>
      <c r="BS23" s="21">
        <f t="shared" si="16"/>
        <v>7.8150000000000004</v>
      </c>
      <c r="BT23" s="189"/>
      <c r="BU23" s="100">
        <f t="shared" si="17"/>
        <v>5.2774999999999999</v>
      </c>
      <c r="BV23" s="100">
        <f t="shared" si="18"/>
        <v>5.4362500000000002</v>
      </c>
      <c r="BW23" s="100">
        <f t="shared" si="19"/>
        <v>5.7387500000000005</v>
      </c>
      <c r="BX23" s="195">
        <f t="shared" si="20"/>
        <v>4.2368749999999995</v>
      </c>
      <c r="BZ23" s="196">
        <f t="shared" si="21"/>
        <v>6.6387499999999999</v>
      </c>
      <c r="CA23" s="16"/>
      <c r="CB23" s="196">
        <f t="shared" si="22"/>
        <v>5.4378124999999997</v>
      </c>
      <c r="CC23" s="18">
        <v>11</v>
      </c>
      <c r="CD23" s="3"/>
    </row>
    <row r="24" spans="1:82" s="12" customFormat="1" x14ac:dyDescent="0.3">
      <c r="A24" s="398">
        <v>29</v>
      </c>
      <c r="B24" s="398" t="s">
        <v>163</v>
      </c>
      <c r="C24" s="448" t="s">
        <v>269</v>
      </c>
      <c r="D24" s="448" t="s">
        <v>270</v>
      </c>
      <c r="E24" s="448" t="s">
        <v>132</v>
      </c>
      <c r="F24" s="162">
        <v>7</v>
      </c>
      <c r="G24" s="162">
        <v>7</v>
      </c>
      <c r="H24" s="162">
        <v>6.5</v>
      </c>
      <c r="I24" s="162">
        <v>6</v>
      </c>
      <c r="J24" s="162">
        <v>5</v>
      </c>
      <c r="K24" s="162">
        <v>5.8</v>
      </c>
      <c r="L24" s="182">
        <f t="shared" si="0"/>
        <v>6.2166666666666659</v>
      </c>
      <c r="M24" s="162">
        <v>6</v>
      </c>
      <c r="N24" s="162">
        <v>5.5</v>
      </c>
      <c r="O24" s="162">
        <v>3</v>
      </c>
      <c r="P24" s="182">
        <f t="shared" si="1"/>
        <v>5.125</v>
      </c>
      <c r="Q24" s="162">
        <v>0.5</v>
      </c>
      <c r="R24" s="182">
        <f t="shared" si="23"/>
        <v>4.625</v>
      </c>
      <c r="S24" s="162">
        <v>6</v>
      </c>
      <c r="T24" s="162"/>
      <c r="U24" s="182">
        <f t="shared" si="3"/>
        <v>6</v>
      </c>
      <c r="V24" s="21">
        <f t="shared" si="4"/>
        <v>5.786249999999999</v>
      </c>
      <c r="W24" s="43"/>
      <c r="X24" s="162">
        <v>5.8</v>
      </c>
      <c r="Y24" s="162">
        <v>6</v>
      </c>
      <c r="Z24" s="162">
        <v>5.5</v>
      </c>
      <c r="AA24" s="162">
        <v>4</v>
      </c>
      <c r="AB24" s="182">
        <f t="shared" si="5"/>
        <v>5.3250000000000002</v>
      </c>
      <c r="AC24" s="162">
        <v>4.8</v>
      </c>
      <c r="AD24" s="162"/>
      <c r="AE24" s="182">
        <f t="shared" si="6"/>
        <v>4.8</v>
      </c>
      <c r="AF24" s="162">
        <v>6</v>
      </c>
      <c r="AG24" s="162"/>
      <c r="AH24" s="182">
        <f t="shared" si="7"/>
        <v>6</v>
      </c>
      <c r="AI24" s="21">
        <f t="shared" si="8"/>
        <v>5.2500000000000009</v>
      </c>
      <c r="AJ24" s="27"/>
      <c r="AK24" s="186">
        <v>0</v>
      </c>
      <c r="AL24" s="186">
        <v>6</v>
      </c>
      <c r="AM24" s="186">
        <v>3</v>
      </c>
      <c r="AN24" s="186">
        <v>2</v>
      </c>
      <c r="AO24" s="186">
        <v>4</v>
      </c>
      <c r="AP24" s="186">
        <v>5.2</v>
      </c>
      <c r="AQ24" s="186">
        <v>4.2</v>
      </c>
      <c r="AR24" s="186">
        <v>5</v>
      </c>
      <c r="AS24" s="22">
        <f t="shared" si="9"/>
        <v>29.4</v>
      </c>
      <c r="AT24" s="21">
        <f t="shared" si="10"/>
        <v>3.6749999999999998</v>
      </c>
      <c r="AU24" s="17"/>
      <c r="AV24" s="192">
        <v>7.6</v>
      </c>
      <c r="AW24" s="24">
        <f t="shared" si="11"/>
        <v>7.6</v>
      </c>
      <c r="AX24" s="193">
        <v>1</v>
      </c>
      <c r="AY24" s="24">
        <f t="shared" si="12"/>
        <v>6.6</v>
      </c>
      <c r="AZ24" s="189"/>
      <c r="BA24" s="186">
        <v>0</v>
      </c>
      <c r="BB24" s="186">
        <v>6.5</v>
      </c>
      <c r="BC24" s="186">
        <v>5.5</v>
      </c>
      <c r="BD24" s="186">
        <v>5.9</v>
      </c>
      <c r="BE24" s="186">
        <v>4.5999999999999996</v>
      </c>
      <c r="BF24" s="186">
        <v>4.9000000000000004</v>
      </c>
      <c r="BG24" s="186">
        <v>2.9</v>
      </c>
      <c r="BH24" s="186">
        <v>6.5</v>
      </c>
      <c r="BI24" s="22">
        <f t="shared" si="13"/>
        <v>36.799999999999997</v>
      </c>
      <c r="BJ24" s="21">
        <f t="shared" si="14"/>
        <v>4.5999999999999996</v>
      </c>
      <c r="BK24" s="189"/>
      <c r="BL24" s="186">
        <v>4.9000000000000004</v>
      </c>
      <c r="BM24" s="186">
        <v>5.4</v>
      </c>
      <c r="BN24" s="186">
        <v>4.9000000000000004</v>
      </c>
      <c r="BO24" s="186">
        <v>5.2</v>
      </c>
      <c r="BP24" s="186">
        <v>4.5999999999999996</v>
      </c>
      <c r="BQ24" s="21">
        <f t="shared" si="15"/>
        <v>5.0399999999999991</v>
      </c>
      <c r="BR24" s="191">
        <v>1</v>
      </c>
      <c r="BS24" s="21">
        <f t="shared" si="16"/>
        <v>4.0399999999999991</v>
      </c>
      <c r="BT24" s="189"/>
      <c r="BU24" s="100">
        <f t="shared" si="17"/>
        <v>5.5181249999999995</v>
      </c>
      <c r="BV24" s="100">
        <f t="shared" si="18"/>
        <v>5.1374999999999993</v>
      </c>
      <c r="BW24" s="100">
        <f t="shared" si="19"/>
        <v>4.3199999999999994</v>
      </c>
      <c r="BX24" s="195">
        <f t="shared" si="20"/>
        <v>4.5496874999999992</v>
      </c>
      <c r="BZ24" s="196">
        <f t="shared" si="21"/>
        <v>5.6224999999999996</v>
      </c>
      <c r="CA24" s="16"/>
      <c r="CB24" s="196">
        <f t="shared" si="22"/>
        <v>5.0860937499999999</v>
      </c>
      <c r="CC24" s="18">
        <v>12</v>
      </c>
      <c r="CD24" s="3"/>
    </row>
    <row r="25" spans="1:82" s="12" customFormat="1" x14ac:dyDescent="0.3">
      <c r="A25" s="398">
        <v>51</v>
      </c>
      <c r="B25" s="398" t="s">
        <v>157</v>
      </c>
      <c r="C25" s="448" t="s">
        <v>309</v>
      </c>
      <c r="D25" s="489" t="s">
        <v>166</v>
      </c>
      <c r="E25" s="448" t="s">
        <v>124</v>
      </c>
      <c r="F25" s="162">
        <v>5.8</v>
      </c>
      <c r="G25" s="162">
        <v>6</v>
      </c>
      <c r="H25" s="162">
        <v>5.8</v>
      </c>
      <c r="I25" s="162">
        <v>5.8</v>
      </c>
      <c r="J25" s="162">
        <v>5.5</v>
      </c>
      <c r="K25" s="162">
        <v>4</v>
      </c>
      <c r="L25" s="182">
        <f t="shared" si="0"/>
        <v>5.4833333333333343</v>
      </c>
      <c r="M25" s="162">
        <v>5.8</v>
      </c>
      <c r="N25" s="162">
        <v>5.5</v>
      </c>
      <c r="O25" s="162">
        <v>5</v>
      </c>
      <c r="P25" s="182">
        <f t="shared" si="1"/>
        <v>5.5250000000000004</v>
      </c>
      <c r="Q25" s="162"/>
      <c r="R25" s="182">
        <f t="shared" si="23"/>
        <v>5.5250000000000004</v>
      </c>
      <c r="S25" s="162">
        <v>6</v>
      </c>
      <c r="T25" s="162"/>
      <c r="U25" s="182">
        <f t="shared" si="3"/>
        <v>6</v>
      </c>
      <c r="V25" s="21">
        <f t="shared" si="4"/>
        <v>5.5712500000000009</v>
      </c>
      <c r="W25" s="43"/>
      <c r="X25" s="162">
        <v>5.8</v>
      </c>
      <c r="Y25" s="162">
        <v>6</v>
      </c>
      <c r="Z25" s="162">
        <v>4.5</v>
      </c>
      <c r="AA25" s="162">
        <v>6</v>
      </c>
      <c r="AB25" s="182">
        <f t="shared" si="5"/>
        <v>5.5750000000000002</v>
      </c>
      <c r="AC25" s="162">
        <v>6.3</v>
      </c>
      <c r="AD25" s="162"/>
      <c r="AE25" s="182">
        <f t="shared" si="6"/>
        <v>6.3</v>
      </c>
      <c r="AF25" s="162">
        <v>7</v>
      </c>
      <c r="AG25" s="162"/>
      <c r="AH25" s="182">
        <f t="shared" si="7"/>
        <v>7</v>
      </c>
      <c r="AI25" s="21">
        <f t="shared" si="8"/>
        <v>6.15</v>
      </c>
      <c r="AJ25" s="27"/>
      <c r="AK25" s="186">
        <v>0</v>
      </c>
      <c r="AL25" s="186">
        <v>3</v>
      </c>
      <c r="AM25" s="186">
        <v>4.8</v>
      </c>
      <c r="AN25" s="186">
        <v>1</v>
      </c>
      <c r="AO25" s="186">
        <v>3.5</v>
      </c>
      <c r="AP25" s="186">
        <v>0</v>
      </c>
      <c r="AQ25" s="186">
        <v>1.5</v>
      </c>
      <c r="AR25" s="186">
        <v>4.5</v>
      </c>
      <c r="AS25" s="22">
        <f t="shared" si="9"/>
        <v>18.3</v>
      </c>
      <c r="AT25" s="21">
        <f t="shared" si="10"/>
        <v>2.2875000000000001</v>
      </c>
      <c r="AU25" s="17"/>
      <c r="AV25" s="192">
        <v>6.83</v>
      </c>
      <c r="AW25" s="24">
        <f t="shared" si="11"/>
        <v>6.83</v>
      </c>
      <c r="AX25" s="193"/>
      <c r="AY25" s="24">
        <f t="shared" si="12"/>
        <v>6.83</v>
      </c>
      <c r="AZ25" s="189"/>
      <c r="BA25" s="186">
        <v>0</v>
      </c>
      <c r="BB25" s="186">
        <v>2</v>
      </c>
      <c r="BC25" s="186">
        <v>4.2</v>
      </c>
      <c r="BD25" s="186">
        <v>3</v>
      </c>
      <c r="BE25" s="186">
        <v>1.5</v>
      </c>
      <c r="BF25" s="186">
        <v>0</v>
      </c>
      <c r="BG25" s="186">
        <v>1.5</v>
      </c>
      <c r="BH25" s="186">
        <v>3.9</v>
      </c>
      <c r="BI25" s="22">
        <f t="shared" si="13"/>
        <v>16.099999999999998</v>
      </c>
      <c r="BJ25" s="21">
        <f t="shared" si="14"/>
        <v>2.0124999999999997</v>
      </c>
      <c r="BK25" s="189"/>
      <c r="BL25" s="186">
        <v>6.2</v>
      </c>
      <c r="BM25" s="186">
        <v>7.2</v>
      </c>
      <c r="BN25" s="186">
        <v>7</v>
      </c>
      <c r="BO25" s="186">
        <v>6</v>
      </c>
      <c r="BP25" s="186">
        <v>4.9000000000000004</v>
      </c>
      <c r="BQ25" s="21">
        <f t="shared" si="15"/>
        <v>6.3750000000000009</v>
      </c>
      <c r="BR25" s="191"/>
      <c r="BS25" s="21">
        <f t="shared" si="16"/>
        <v>6.3750000000000009</v>
      </c>
      <c r="BT25" s="189"/>
      <c r="BU25" s="100">
        <f t="shared" si="17"/>
        <v>5.8606250000000006</v>
      </c>
      <c r="BV25" s="100">
        <f t="shared" si="18"/>
        <v>4.5587499999999999</v>
      </c>
      <c r="BW25" s="100">
        <f t="shared" si="19"/>
        <v>4.1937500000000005</v>
      </c>
      <c r="BX25" s="195">
        <f t="shared" si="20"/>
        <v>3.0053125000000005</v>
      </c>
      <c r="BZ25" s="196">
        <f t="shared" si="21"/>
        <v>6.5462500000000006</v>
      </c>
      <c r="CA25" s="16"/>
      <c r="CB25" s="196">
        <f t="shared" si="22"/>
        <v>4.7757812500000005</v>
      </c>
      <c r="CC25" s="18">
        <v>13</v>
      </c>
      <c r="CD25" s="3"/>
    </row>
    <row r="26" spans="1:82" s="12" customFormat="1" x14ac:dyDescent="0.3">
      <c r="A26" s="398" t="s">
        <v>286</v>
      </c>
      <c r="B26" s="398" t="s">
        <v>151</v>
      </c>
      <c r="C26" s="448" t="s">
        <v>287</v>
      </c>
      <c r="D26" s="448" t="s">
        <v>288</v>
      </c>
      <c r="E26" s="448" t="s">
        <v>152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82">
        <f t="shared" si="0"/>
        <v>0</v>
      </c>
      <c r="M26" s="162">
        <v>0</v>
      </c>
      <c r="N26" s="162">
        <v>0</v>
      </c>
      <c r="O26" s="162">
        <v>0</v>
      </c>
      <c r="P26" s="182">
        <f t="shared" si="1"/>
        <v>0</v>
      </c>
      <c r="Q26" s="162"/>
      <c r="R26" s="182">
        <f t="shared" si="23"/>
        <v>0</v>
      </c>
      <c r="S26" s="162">
        <v>5.5</v>
      </c>
      <c r="T26" s="162">
        <v>1</v>
      </c>
      <c r="U26" s="182">
        <f t="shared" si="3"/>
        <v>4.5</v>
      </c>
      <c r="V26" s="21">
        <f t="shared" si="4"/>
        <v>0.67499999999999993</v>
      </c>
      <c r="W26" s="43"/>
      <c r="X26" s="162">
        <v>4.8</v>
      </c>
      <c r="Y26" s="162">
        <v>3</v>
      </c>
      <c r="Z26" s="162">
        <v>3</v>
      </c>
      <c r="AA26" s="162">
        <v>2</v>
      </c>
      <c r="AB26" s="182">
        <f t="shared" si="5"/>
        <v>3.2</v>
      </c>
      <c r="AC26" s="162">
        <v>3.5</v>
      </c>
      <c r="AD26" s="162"/>
      <c r="AE26" s="182">
        <f t="shared" si="6"/>
        <v>3.5</v>
      </c>
      <c r="AF26" s="162">
        <v>4</v>
      </c>
      <c r="AG26" s="162"/>
      <c r="AH26" s="182">
        <f t="shared" si="7"/>
        <v>4</v>
      </c>
      <c r="AI26" s="21">
        <f t="shared" si="8"/>
        <v>3.4800000000000004</v>
      </c>
      <c r="AJ26" s="27"/>
      <c r="AK26" s="186">
        <v>0</v>
      </c>
      <c r="AL26" s="186">
        <v>0</v>
      </c>
      <c r="AM26" s="186">
        <v>0</v>
      </c>
      <c r="AN26" s="186">
        <v>0</v>
      </c>
      <c r="AO26" s="186">
        <v>0</v>
      </c>
      <c r="AP26" s="186">
        <v>0</v>
      </c>
      <c r="AQ26" s="186">
        <v>0</v>
      </c>
      <c r="AR26" s="186">
        <v>0</v>
      </c>
      <c r="AS26" s="22">
        <f t="shared" si="9"/>
        <v>0</v>
      </c>
      <c r="AT26" s="21">
        <f t="shared" si="10"/>
        <v>0</v>
      </c>
      <c r="AU26" s="17"/>
      <c r="AV26" s="192">
        <v>0</v>
      </c>
      <c r="AW26" s="24">
        <f t="shared" si="11"/>
        <v>0</v>
      </c>
      <c r="AX26" s="193"/>
      <c r="AY26" s="24">
        <f t="shared" si="12"/>
        <v>0</v>
      </c>
      <c r="AZ26" s="189"/>
      <c r="BA26" s="186">
        <v>0</v>
      </c>
      <c r="BB26" s="186">
        <v>0</v>
      </c>
      <c r="BC26" s="186">
        <v>0</v>
      </c>
      <c r="BD26" s="186">
        <v>0</v>
      </c>
      <c r="BE26" s="186">
        <v>0</v>
      </c>
      <c r="BF26" s="186">
        <v>0</v>
      </c>
      <c r="BG26" s="186">
        <v>0</v>
      </c>
      <c r="BH26" s="186">
        <v>0</v>
      </c>
      <c r="BI26" s="22">
        <f t="shared" si="13"/>
        <v>0</v>
      </c>
      <c r="BJ26" s="21">
        <f t="shared" si="14"/>
        <v>0</v>
      </c>
      <c r="BK26" s="189"/>
      <c r="BL26" s="186">
        <v>3.5</v>
      </c>
      <c r="BM26" s="186">
        <v>0.5</v>
      </c>
      <c r="BN26" s="186">
        <v>1</v>
      </c>
      <c r="BO26" s="186">
        <v>1</v>
      </c>
      <c r="BP26" s="186">
        <v>0.5</v>
      </c>
      <c r="BQ26" s="21">
        <f t="shared" si="15"/>
        <v>1.3</v>
      </c>
      <c r="BR26" s="191"/>
      <c r="BS26" s="21">
        <f t="shared" si="16"/>
        <v>1.3</v>
      </c>
      <c r="BT26" s="189"/>
      <c r="BU26" s="100">
        <f t="shared" si="17"/>
        <v>2.0775000000000001</v>
      </c>
      <c r="BV26" s="100">
        <f t="shared" si="18"/>
        <v>0</v>
      </c>
      <c r="BW26" s="100">
        <f t="shared" si="19"/>
        <v>0.65</v>
      </c>
      <c r="BX26" s="195">
        <f t="shared" si="20"/>
        <v>0.16874999999999998</v>
      </c>
      <c r="BZ26" s="196">
        <f t="shared" si="21"/>
        <v>1.1950000000000001</v>
      </c>
      <c r="CA26" s="16"/>
      <c r="CB26" s="196">
        <f t="shared" si="22"/>
        <v>0.68187500000000001</v>
      </c>
      <c r="CC26" s="18" t="s">
        <v>202</v>
      </c>
      <c r="CD26" s="3"/>
    </row>
    <row r="28" spans="1:82" x14ac:dyDescent="0.3">
      <c r="C28" s="489"/>
    </row>
    <row r="29" spans="1:82" x14ac:dyDescent="0.3">
      <c r="B29" s="488"/>
      <c r="C29" s="489"/>
    </row>
    <row r="30" spans="1:82" x14ac:dyDescent="0.3">
      <c r="B30" s="488"/>
      <c r="C30" s="489"/>
    </row>
    <row r="31" spans="1:82" x14ac:dyDescent="0.3">
      <c r="B31" s="488"/>
      <c r="C31" s="489"/>
    </row>
    <row r="32" spans="1:82" x14ac:dyDescent="0.3">
      <c r="B32" s="488"/>
      <c r="C32" s="489"/>
    </row>
    <row r="33" spans="2:3" x14ac:dyDescent="0.3">
      <c r="B33" s="488"/>
      <c r="C33" s="489"/>
    </row>
    <row r="34" spans="2:3" x14ac:dyDescent="0.3">
      <c r="B34" s="488"/>
      <c r="C34" s="489"/>
    </row>
    <row r="35" spans="2:3" x14ac:dyDescent="0.3">
      <c r="B35" s="488"/>
      <c r="C35" s="489"/>
    </row>
    <row r="36" spans="2:3" x14ac:dyDescent="0.3">
      <c r="B36" s="488"/>
      <c r="C36" s="489"/>
    </row>
    <row r="37" spans="2:3" x14ac:dyDescent="0.3">
      <c r="B37" s="488"/>
      <c r="C37" s="489"/>
    </row>
    <row r="38" spans="2:3" x14ac:dyDescent="0.3">
      <c r="B38" s="488"/>
      <c r="C38" s="489"/>
    </row>
    <row r="39" spans="2:3" x14ac:dyDescent="0.3">
      <c r="B39" s="488"/>
      <c r="C39" s="489"/>
    </row>
    <row r="40" spans="2:3" x14ac:dyDescent="0.3">
      <c r="B40" s="488"/>
    </row>
    <row r="41" spans="2:3" x14ac:dyDescent="0.3">
      <c r="B41" s="488"/>
    </row>
    <row r="42" spans="2:3" x14ac:dyDescent="0.3">
      <c r="B42" s="488"/>
    </row>
  </sheetData>
  <sortState xmlns:xlrd2="http://schemas.microsoft.com/office/spreadsheetml/2017/richdata2" ref="A13:CD25">
    <sortCondition descending="1" ref="CB13:CB25"/>
  </sortState>
  <mergeCells count="3">
    <mergeCell ref="A3:B3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21897-44D7-4D09-A9AF-54844521A1AD}">
  <sheetPr>
    <pageSetUpPr fitToPage="1"/>
  </sheetPr>
  <dimension ref="A1:BW47"/>
  <sheetViews>
    <sheetView workbookViewId="0">
      <selection activeCell="BW28" sqref="BW28"/>
    </sheetView>
  </sheetViews>
  <sheetFormatPr defaultColWidth="9.109375" defaultRowHeight="14.4" x14ac:dyDescent="0.3"/>
  <cols>
    <col min="1" max="1" width="6.6640625" style="3" customWidth="1"/>
    <col min="2" max="2" width="20.88671875" style="3" customWidth="1"/>
    <col min="3" max="3" width="27.21875" style="3" customWidth="1"/>
    <col min="4" max="4" width="23" style="3" customWidth="1"/>
    <col min="5" max="5" width="17.44140625" style="3" customWidth="1"/>
    <col min="6" max="6" width="7.5546875" customWidth="1"/>
    <col min="7" max="7" width="10.6640625" customWidth="1"/>
    <col min="8" max="8" width="9.33203125" customWidth="1"/>
    <col min="9" max="9" width="11" customWidth="1"/>
    <col min="18" max="18" width="3.33203125" style="3" customWidth="1"/>
    <col min="19" max="19" width="7.5546875" customWidth="1"/>
    <col min="20" max="20" width="10.6640625" customWidth="1"/>
    <col min="21" max="21" width="9.33203125" customWidth="1"/>
    <col min="22" max="22" width="11" customWidth="1"/>
    <col min="31" max="31" width="3.33203125" style="3" customWidth="1"/>
    <col min="32" max="41" width="7.6640625" style="3" customWidth="1"/>
    <col min="42" max="42" width="3.33203125" style="3" customWidth="1"/>
    <col min="43" max="44" width="7.6640625" style="3" customWidth="1"/>
    <col min="45" max="45" width="9.44140625" style="3" customWidth="1"/>
    <col min="46" max="46" width="3.44140625" style="3" customWidth="1"/>
    <col min="47" max="56" width="7.6640625" style="3" customWidth="1"/>
    <col min="57" max="57" width="3.33203125" style="3" customWidth="1"/>
    <col min="58" max="65" width="7.6640625" style="3" customWidth="1"/>
    <col min="66" max="66" width="2.6640625" style="3" customWidth="1"/>
    <col min="67" max="67" width="7.44140625" style="98" customWidth="1"/>
    <col min="68" max="69" width="7.6640625" style="98" customWidth="1"/>
    <col min="70" max="70" width="10.44140625" style="3" customWidth="1"/>
    <col min="71" max="71" width="2.6640625" style="3" customWidth="1"/>
    <col min="72" max="72" width="9.109375" style="3"/>
    <col min="73" max="73" width="2.33203125" style="3" customWidth="1"/>
    <col min="74" max="74" width="9.109375" style="3"/>
    <col min="75" max="75" width="12.44140625" style="3" customWidth="1"/>
    <col min="76" max="16384" width="9.109375" style="3"/>
  </cols>
  <sheetData>
    <row r="1" spans="1:75" ht="15.6" x14ac:dyDescent="0.3">
      <c r="A1" s="97" t="str">
        <f>'Comp Detail'!A1</f>
        <v>Vaulting NSW State Championships 2024</v>
      </c>
      <c r="D1" s="164" t="s">
        <v>80</v>
      </c>
      <c r="E1" s="461" t="s">
        <v>329</v>
      </c>
      <c r="F1" s="1"/>
      <c r="G1" s="1"/>
      <c r="H1" s="1"/>
      <c r="I1" s="1"/>
      <c r="J1" s="103"/>
      <c r="K1" s="103"/>
      <c r="L1" s="103"/>
      <c r="M1" s="103"/>
      <c r="N1" s="103"/>
      <c r="O1" s="103"/>
      <c r="P1" s="103"/>
      <c r="Q1" s="103"/>
      <c r="S1" s="1"/>
      <c r="T1" s="1"/>
      <c r="U1" s="1"/>
      <c r="V1" s="1"/>
      <c r="W1" s="103"/>
      <c r="X1" s="103"/>
      <c r="Y1" s="103"/>
      <c r="Z1" s="103"/>
      <c r="AA1" s="103"/>
      <c r="AB1" s="103"/>
      <c r="AC1" s="103"/>
      <c r="AD1" s="103"/>
      <c r="BE1" s="5"/>
      <c r="BW1" s="5">
        <f ca="1">NOW()</f>
        <v>45455.966401967591</v>
      </c>
    </row>
    <row r="2" spans="1:75" ht="14.85" customHeight="1" x14ac:dyDescent="0.4">
      <c r="A2" s="28"/>
      <c r="D2" s="164" t="s">
        <v>81</v>
      </c>
      <c r="E2" s="3" t="s">
        <v>330</v>
      </c>
      <c r="F2" s="1"/>
      <c r="G2" s="1"/>
      <c r="H2" s="1"/>
      <c r="I2" s="1"/>
      <c r="J2" s="103"/>
      <c r="K2" s="103"/>
      <c r="L2" s="270"/>
      <c r="M2" s="103"/>
      <c r="N2" s="103"/>
      <c r="O2" s="103"/>
      <c r="P2" s="103"/>
      <c r="Q2" s="103"/>
      <c r="S2" s="1"/>
      <c r="T2" s="1"/>
      <c r="U2" s="1"/>
      <c r="V2" s="1"/>
      <c r="W2" s="103"/>
      <c r="X2" s="103"/>
      <c r="Y2" s="103"/>
      <c r="Z2" s="103"/>
      <c r="AA2" s="103"/>
      <c r="AB2" s="103"/>
      <c r="AC2" s="103"/>
      <c r="AD2" s="103"/>
      <c r="BE2" s="7"/>
      <c r="BW2" s="7">
        <f ca="1">NOW()</f>
        <v>45455.966401967591</v>
      </c>
    </row>
    <row r="3" spans="1:75" ht="15.6" x14ac:dyDescent="0.3">
      <c r="A3" s="595" t="str">
        <f>'Comp Detail'!A3</f>
        <v>7th to 9th June 2024</v>
      </c>
      <c r="B3" s="596"/>
      <c r="D3" s="164" t="s">
        <v>82</v>
      </c>
      <c r="E3" s="3" t="s">
        <v>204</v>
      </c>
      <c r="AF3" s="9"/>
      <c r="AG3" s="9"/>
      <c r="AH3" s="9"/>
      <c r="AI3" s="9"/>
      <c r="AJ3" s="9"/>
      <c r="AK3" s="9"/>
      <c r="AL3" s="9"/>
      <c r="AM3" s="9"/>
      <c r="AN3" s="9"/>
      <c r="AO3" s="9"/>
      <c r="AQ3" s="8"/>
      <c r="AR3" s="8"/>
      <c r="AS3" s="8"/>
      <c r="AU3" s="9"/>
      <c r="AV3" s="9"/>
      <c r="AW3" s="9"/>
      <c r="AX3" s="9"/>
      <c r="AY3" s="9"/>
      <c r="AZ3" s="9"/>
      <c r="BA3" s="9"/>
      <c r="BB3" s="9"/>
      <c r="BC3" s="9"/>
      <c r="BD3" s="9"/>
      <c r="BF3" s="8"/>
      <c r="BG3" s="8"/>
      <c r="BH3" s="8"/>
      <c r="BI3" s="8"/>
      <c r="BJ3" s="8"/>
      <c r="BK3" s="8"/>
      <c r="BL3" s="8"/>
      <c r="BM3" s="8"/>
    </row>
    <row r="4" spans="1:75" ht="15.6" x14ac:dyDescent="0.3">
      <c r="A4" s="34"/>
      <c r="B4" s="35"/>
      <c r="D4" s="4"/>
      <c r="F4" s="176" t="s">
        <v>77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S4" s="10" t="s">
        <v>51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F4" s="11" t="s">
        <v>22</v>
      </c>
      <c r="AG4" s="11"/>
      <c r="AH4" s="11"/>
      <c r="AI4" s="11"/>
      <c r="AJ4" s="11"/>
      <c r="AK4" s="11"/>
      <c r="AL4" s="11"/>
      <c r="AM4" s="11"/>
      <c r="AN4" s="11"/>
      <c r="AO4" s="11"/>
      <c r="AQ4" s="10" t="s">
        <v>11</v>
      </c>
      <c r="AR4" s="10"/>
      <c r="AS4" s="10"/>
      <c r="AU4" s="11" t="s">
        <v>22</v>
      </c>
      <c r="AV4" s="11"/>
      <c r="AW4" s="11"/>
      <c r="AX4" s="11"/>
      <c r="AY4" s="11"/>
      <c r="AZ4" s="11"/>
      <c r="BA4" s="11"/>
      <c r="BB4" s="11"/>
      <c r="BC4" s="11"/>
      <c r="BD4" s="11"/>
      <c r="BF4" s="10" t="s">
        <v>11</v>
      </c>
      <c r="BG4" s="10"/>
      <c r="BH4" s="10"/>
      <c r="BI4" s="10"/>
      <c r="BJ4" s="10"/>
      <c r="BK4" s="10"/>
      <c r="BL4" s="10"/>
      <c r="BM4" s="10"/>
    </row>
    <row r="5" spans="1:75" ht="15.6" x14ac:dyDescent="0.3">
      <c r="A5" s="28" t="s">
        <v>108</v>
      </c>
      <c r="B5" s="6"/>
      <c r="D5" s="4"/>
      <c r="H5" s="103"/>
      <c r="I5" s="103"/>
      <c r="K5" s="165"/>
      <c r="L5" s="165"/>
      <c r="M5" s="165"/>
      <c r="N5" s="103"/>
      <c r="O5" s="103"/>
      <c r="P5" s="103"/>
      <c r="Q5" s="103"/>
      <c r="U5" s="103"/>
      <c r="V5" s="103"/>
      <c r="X5" s="165"/>
      <c r="Y5" s="165"/>
      <c r="Z5" s="165"/>
      <c r="AA5" s="103"/>
      <c r="AB5" s="103"/>
      <c r="AC5" s="103"/>
      <c r="AD5" s="103"/>
    </row>
    <row r="6" spans="1:75" ht="15.6" x14ac:dyDescent="0.3">
      <c r="A6" s="28" t="s">
        <v>284</v>
      </c>
      <c r="B6" s="13"/>
      <c r="F6" s="165" t="s">
        <v>47</v>
      </c>
      <c r="G6" s="103" t="str">
        <f>E1</f>
        <v>Emily Arthur</v>
      </c>
      <c r="H6" s="103"/>
      <c r="I6" s="103"/>
      <c r="K6" s="103"/>
      <c r="L6" s="103"/>
      <c r="M6" s="103"/>
      <c r="N6" s="103"/>
      <c r="O6" s="103"/>
      <c r="P6" s="103"/>
      <c r="Q6" s="103"/>
      <c r="S6" s="165" t="s">
        <v>47</v>
      </c>
      <c r="T6" s="103" t="str">
        <f>E1</f>
        <v>Emily Arthur</v>
      </c>
      <c r="U6" s="103"/>
      <c r="V6" s="103"/>
      <c r="X6" s="103"/>
      <c r="Y6" s="103"/>
      <c r="Z6" s="103"/>
      <c r="AA6" s="103"/>
      <c r="AB6" s="103"/>
      <c r="AC6" s="103"/>
      <c r="AD6" s="103"/>
      <c r="AF6" s="6" t="s">
        <v>46</v>
      </c>
      <c r="AG6" s="3" t="str">
        <f>E2</f>
        <v>Jamie Haste</v>
      </c>
      <c r="AQ6" s="6" t="s">
        <v>46</v>
      </c>
      <c r="AR6" s="3" t="str">
        <f>E2</f>
        <v>Jamie Haste</v>
      </c>
      <c r="AU6" s="6" t="s">
        <v>48</v>
      </c>
      <c r="AV6" s="3" t="str">
        <f>E3</f>
        <v>Julie Kirpichnikov</v>
      </c>
      <c r="BF6" s="6" t="s">
        <v>48</v>
      </c>
      <c r="BG6" s="6"/>
      <c r="BH6" s="3" t="str">
        <f>E3</f>
        <v>Julie Kirpichnikov</v>
      </c>
      <c r="BL6" s="6"/>
      <c r="BM6" s="6"/>
      <c r="BR6" s="6" t="s">
        <v>12</v>
      </c>
    </row>
    <row r="7" spans="1:75" x14ac:dyDescent="0.3">
      <c r="B7" s="6"/>
      <c r="F7" s="165" t="s">
        <v>26</v>
      </c>
      <c r="S7" s="165" t="s">
        <v>26</v>
      </c>
      <c r="T7" s="103"/>
      <c r="BO7" s="99"/>
      <c r="BP7" s="99"/>
      <c r="BQ7" s="99"/>
    </row>
    <row r="8" spans="1:75" x14ac:dyDescent="0.3">
      <c r="F8" s="165" t="s">
        <v>1</v>
      </c>
      <c r="G8" s="103"/>
      <c r="H8" s="103"/>
      <c r="I8" s="103"/>
      <c r="J8" s="177" t="s">
        <v>1</v>
      </c>
      <c r="K8" s="178"/>
      <c r="L8" s="178"/>
      <c r="M8" s="178" t="s">
        <v>2</v>
      </c>
      <c r="O8" s="178"/>
      <c r="P8" s="178" t="s">
        <v>3</v>
      </c>
      <c r="Q8" s="178" t="s">
        <v>84</v>
      </c>
      <c r="S8" s="165" t="s">
        <v>1</v>
      </c>
      <c r="T8" s="103"/>
      <c r="U8" s="103"/>
      <c r="V8" s="103"/>
      <c r="W8" s="177" t="s">
        <v>1</v>
      </c>
      <c r="X8" s="178"/>
      <c r="Y8" s="178"/>
      <c r="Z8" s="178" t="s">
        <v>2</v>
      </c>
      <c r="AB8" s="178"/>
      <c r="AC8" s="178" t="s">
        <v>3</v>
      </c>
      <c r="AD8" s="178" t="s">
        <v>84</v>
      </c>
      <c r="AF8" s="3" t="s">
        <v>8</v>
      </c>
      <c r="AP8" s="12"/>
      <c r="AQ8" s="6"/>
      <c r="AR8" s="3" t="s">
        <v>10</v>
      </c>
      <c r="AS8" s="6" t="s">
        <v>13</v>
      </c>
      <c r="BM8" s="163" t="s">
        <v>45</v>
      </c>
      <c r="BR8" s="6" t="s">
        <v>50</v>
      </c>
      <c r="BT8" s="6" t="s">
        <v>51</v>
      </c>
      <c r="BV8" s="44" t="s">
        <v>52</v>
      </c>
      <c r="BW8" s="16"/>
    </row>
    <row r="9" spans="1:75" s="12" customFormat="1" x14ac:dyDescent="0.3">
      <c r="A9" s="36" t="s">
        <v>24</v>
      </c>
      <c r="B9" s="36" t="s">
        <v>25</v>
      </c>
      <c r="C9" s="36" t="s">
        <v>26</v>
      </c>
      <c r="D9" s="36" t="s">
        <v>27</v>
      </c>
      <c r="E9" s="36" t="s">
        <v>28</v>
      </c>
      <c r="F9" s="167" t="s">
        <v>85</v>
      </c>
      <c r="G9" s="167" t="s">
        <v>88</v>
      </c>
      <c r="H9" s="167" t="s">
        <v>86</v>
      </c>
      <c r="I9" s="167" t="s">
        <v>89</v>
      </c>
      <c r="J9" s="179" t="s">
        <v>34</v>
      </c>
      <c r="K9" s="161" t="s">
        <v>2</v>
      </c>
      <c r="L9" s="161" t="s">
        <v>91</v>
      </c>
      <c r="M9" s="179" t="s">
        <v>34</v>
      </c>
      <c r="N9" s="180" t="s">
        <v>3</v>
      </c>
      <c r="O9" s="161" t="s">
        <v>91</v>
      </c>
      <c r="P9" s="179" t="s">
        <v>34</v>
      </c>
      <c r="Q9" s="179" t="s">
        <v>34</v>
      </c>
      <c r="S9" s="167" t="s">
        <v>85</v>
      </c>
      <c r="T9" s="167" t="s">
        <v>88</v>
      </c>
      <c r="U9" s="167" t="s">
        <v>86</v>
      </c>
      <c r="V9" s="167" t="s">
        <v>89</v>
      </c>
      <c r="W9" s="179" t="s">
        <v>34</v>
      </c>
      <c r="X9" s="161" t="s">
        <v>2</v>
      </c>
      <c r="Y9" s="161" t="s">
        <v>91</v>
      </c>
      <c r="Z9" s="179" t="s">
        <v>34</v>
      </c>
      <c r="AA9" s="180" t="s">
        <v>3</v>
      </c>
      <c r="AB9" s="161" t="s">
        <v>91</v>
      </c>
      <c r="AC9" s="179" t="s">
        <v>34</v>
      </c>
      <c r="AD9" s="179" t="s">
        <v>34</v>
      </c>
      <c r="AE9" s="291"/>
      <c r="AF9" s="36" t="s">
        <v>29</v>
      </c>
      <c r="AG9" s="36" t="s">
        <v>30</v>
      </c>
      <c r="AH9" s="36" t="s">
        <v>17</v>
      </c>
      <c r="AI9" s="36" t="s">
        <v>55</v>
      </c>
      <c r="AJ9" s="36" t="s">
        <v>59</v>
      </c>
      <c r="AK9" s="36" t="s">
        <v>60</v>
      </c>
      <c r="AL9" s="36" t="s">
        <v>31</v>
      </c>
      <c r="AM9" s="36" t="s">
        <v>56</v>
      </c>
      <c r="AN9" s="36" t="s">
        <v>38</v>
      </c>
      <c r="AO9" s="38" t="s">
        <v>37</v>
      </c>
      <c r="AP9" s="292"/>
      <c r="AQ9" s="36" t="s">
        <v>36</v>
      </c>
      <c r="AR9" s="36" t="s">
        <v>9</v>
      </c>
      <c r="AS9" s="38" t="s">
        <v>15</v>
      </c>
      <c r="AT9" s="293"/>
      <c r="AU9" s="36" t="s">
        <v>29</v>
      </c>
      <c r="AV9" s="36" t="s">
        <v>30</v>
      </c>
      <c r="AW9" s="36" t="s">
        <v>17</v>
      </c>
      <c r="AX9" s="36" t="s">
        <v>55</v>
      </c>
      <c r="AY9" s="36" t="s">
        <v>59</v>
      </c>
      <c r="AZ9" s="36" t="s">
        <v>60</v>
      </c>
      <c r="BA9" s="36" t="s">
        <v>31</v>
      </c>
      <c r="BB9" s="36" t="s">
        <v>57</v>
      </c>
      <c r="BC9" s="36" t="s">
        <v>38</v>
      </c>
      <c r="BD9" s="38" t="s">
        <v>37</v>
      </c>
      <c r="BE9" s="293"/>
      <c r="BF9" s="294" t="s">
        <v>118</v>
      </c>
      <c r="BG9" s="294" t="s">
        <v>4</v>
      </c>
      <c r="BH9" s="294" t="s">
        <v>5</v>
      </c>
      <c r="BI9" s="294" t="s">
        <v>6</v>
      </c>
      <c r="BJ9" s="294" t="s">
        <v>7</v>
      </c>
      <c r="BK9" s="294" t="s">
        <v>33</v>
      </c>
      <c r="BL9" s="36" t="s">
        <v>10</v>
      </c>
      <c r="BM9" s="38" t="s">
        <v>15</v>
      </c>
      <c r="BN9" s="293"/>
      <c r="BO9" s="145" t="s">
        <v>66</v>
      </c>
      <c r="BP9" s="145" t="s">
        <v>67</v>
      </c>
      <c r="BQ9" s="145" t="s">
        <v>68</v>
      </c>
      <c r="BR9" s="295" t="s">
        <v>32</v>
      </c>
      <c r="BS9" s="296"/>
      <c r="BT9" s="297" t="s">
        <v>32</v>
      </c>
      <c r="BU9" s="298"/>
      <c r="BV9" s="297" t="s">
        <v>32</v>
      </c>
      <c r="BW9" s="299" t="s">
        <v>35</v>
      </c>
    </row>
    <row r="10" spans="1:75" s="12" customFormat="1" x14ac:dyDescent="0.3">
      <c r="F10" s="41"/>
      <c r="G10" s="41"/>
      <c r="H10" s="41"/>
      <c r="I10" s="41"/>
      <c r="J10" s="181"/>
      <c r="K10" s="181"/>
      <c r="L10" s="181"/>
      <c r="M10" s="181"/>
      <c r="N10" s="181"/>
      <c r="O10" s="181"/>
      <c r="P10" s="181"/>
      <c r="Q10" s="181"/>
      <c r="R10" s="17"/>
      <c r="S10" s="41"/>
      <c r="T10" s="41"/>
      <c r="U10" s="41"/>
      <c r="V10" s="41"/>
      <c r="W10" s="181"/>
      <c r="X10" s="181"/>
      <c r="Y10" s="181"/>
      <c r="Z10" s="181"/>
      <c r="AA10" s="181"/>
      <c r="AB10" s="181"/>
      <c r="AC10" s="181"/>
      <c r="AD10" s="181"/>
      <c r="AE10" s="29"/>
      <c r="AP10" s="42"/>
      <c r="AT10" s="17"/>
      <c r="BE10" s="17"/>
      <c r="BF10" s="16"/>
      <c r="BG10" s="16"/>
      <c r="BH10" s="16"/>
      <c r="BI10" s="16"/>
      <c r="BJ10" s="16"/>
      <c r="BK10" s="16"/>
      <c r="BN10" s="17"/>
      <c r="BO10" s="99"/>
      <c r="BP10" s="99"/>
      <c r="BQ10" s="99"/>
      <c r="BR10" s="6"/>
      <c r="BS10" s="3"/>
      <c r="BT10" s="44"/>
      <c r="BU10" s="45"/>
      <c r="BV10" s="44"/>
      <c r="BW10" s="18"/>
    </row>
    <row r="11" spans="1:75" x14ac:dyDescent="0.3">
      <c r="A11" s="448">
        <v>43</v>
      </c>
      <c r="B11" s="448" t="s">
        <v>181</v>
      </c>
      <c r="C11" s="448" t="s">
        <v>279</v>
      </c>
      <c r="D11" s="448" t="s">
        <v>254</v>
      </c>
      <c r="E11" s="448" t="s">
        <v>154</v>
      </c>
      <c r="F11" s="162">
        <v>6</v>
      </c>
      <c r="G11" s="162">
        <v>6</v>
      </c>
      <c r="H11" s="162">
        <v>5.8</v>
      </c>
      <c r="I11" s="162">
        <v>6.3</v>
      </c>
      <c r="J11" s="182">
        <f t="shared" ref="J11:J28" si="0">(F11+G11+H11+I11)/4</f>
        <v>6.0250000000000004</v>
      </c>
      <c r="K11" s="162">
        <v>6.3</v>
      </c>
      <c r="L11" s="162"/>
      <c r="M11" s="182">
        <f t="shared" ref="M11:M28" si="1">K11-L11</f>
        <v>6.3</v>
      </c>
      <c r="N11" s="162">
        <v>8</v>
      </c>
      <c r="O11" s="162"/>
      <c r="P11" s="182">
        <f t="shared" ref="P11:P28" si="2">N11-O11</f>
        <v>8</v>
      </c>
      <c r="Q11" s="21">
        <f t="shared" ref="Q11:Q28" si="3">((J11*0.4)+(M11*0.4)+(P11*0.2))</f>
        <v>6.5299999999999994</v>
      </c>
      <c r="R11" s="17"/>
      <c r="S11" s="162">
        <v>6</v>
      </c>
      <c r="T11" s="162">
        <v>6</v>
      </c>
      <c r="U11" s="162">
        <v>5.8</v>
      </c>
      <c r="V11" s="162">
        <v>6.3</v>
      </c>
      <c r="W11" s="182">
        <f t="shared" ref="W11:W28" si="4">(S11+T11+U11+V11)/4</f>
        <v>6.0250000000000004</v>
      </c>
      <c r="X11" s="162">
        <v>6.3</v>
      </c>
      <c r="Y11" s="162"/>
      <c r="Z11" s="182">
        <f t="shared" ref="Z11:Z28" si="5">X11-Y11</f>
        <v>6.3</v>
      </c>
      <c r="AA11" s="162">
        <v>8</v>
      </c>
      <c r="AB11" s="162"/>
      <c r="AC11" s="182">
        <f t="shared" ref="AC11:AC28" si="6">AA11-AB11</f>
        <v>8</v>
      </c>
      <c r="AD11" s="21">
        <f t="shared" ref="AD11:AD28" si="7">((W11*0.4)+(Z11*0.4)+(AC11*0.2))</f>
        <v>6.5299999999999994</v>
      </c>
      <c r="AE11" s="23"/>
      <c r="AF11" s="19">
        <v>7</v>
      </c>
      <c r="AG11" s="19">
        <v>7</v>
      </c>
      <c r="AH11" s="19">
        <v>7.3</v>
      </c>
      <c r="AI11" s="19">
        <v>7.5</v>
      </c>
      <c r="AJ11" s="19">
        <v>6.8</v>
      </c>
      <c r="AK11" s="19">
        <v>6.5</v>
      </c>
      <c r="AL11" s="19">
        <v>6.9</v>
      </c>
      <c r="AM11" s="19">
        <v>6.8</v>
      </c>
      <c r="AN11" s="22">
        <f t="shared" ref="AN11:AN28" si="8">SUM(AF11:AM11)</f>
        <v>55.8</v>
      </c>
      <c r="AO11" s="21">
        <f t="shared" ref="AO11:AO28" si="9">AN11/8</f>
        <v>6.9749999999999996</v>
      </c>
      <c r="AP11" s="43"/>
      <c r="AQ11" s="348">
        <v>7.6</v>
      </c>
      <c r="AR11" s="20"/>
      <c r="AS11" s="21">
        <f t="shared" ref="AS11:AS28" si="10">AQ11-AR11</f>
        <v>7.6</v>
      </c>
      <c r="AT11" s="23"/>
      <c r="AU11" s="19">
        <v>6.2</v>
      </c>
      <c r="AV11" s="19">
        <v>7</v>
      </c>
      <c r="AW11" s="19">
        <v>6.8</v>
      </c>
      <c r="AX11" s="19">
        <v>6.8</v>
      </c>
      <c r="AY11" s="19">
        <v>6.5</v>
      </c>
      <c r="AZ11" s="19">
        <v>6.5</v>
      </c>
      <c r="BA11" s="19">
        <v>7.2</v>
      </c>
      <c r="BB11" s="19">
        <v>6.2</v>
      </c>
      <c r="BC11" s="22">
        <f t="shared" ref="BC11:BC28" si="11">SUM(AU11:BB11)</f>
        <v>53.2</v>
      </c>
      <c r="BD11" s="21">
        <f t="shared" ref="BD11:BD28" si="12">BC11/8</f>
        <v>6.65</v>
      </c>
      <c r="BE11" s="23"/>
      <c r="BF11" s="19">
        <v>6.2</v>
      </c>
      <c r="BG11" s="19">
        <v>10</v>
      </c>
      <c r="BH11" s="19">
        <v>8.5</v>
      </c>
      <c r="BI11" s="19">
        <v>6.5</v>
      </c>
      <c r="BJ11" s="19">
        <v>5</v>
      </c>
      <c r="BK11" s="21">
        <f t="shared" ref="BK11:BK28" si="13">SUM((BF11*0.2),(BG11*0.25),(BH11*0.2),(BI11*0.2),(BJ11*0.15))</f>
        <v>7.49</v>
      </c>
      <c r="BL11" s="20"/>
      <c r="BM11" s="21">
        <f t="shared" ref="BM11:BM28" si="14">BK11-BL11</f>
        <v>7.49</v>
      </c>
      <c r="BN11" s="23"/>
      <c r="BO11" s="100">
        <f t="shared" ref="BO11:BO28" si="15">(Q11+AD11)/2</f>
        <v>6.5299999999999994</v>
      </c>
      <c r="BP11" s="100">
        <f t="shared" ref="BP11:BP28" si="16">(AO11+AS11)/2</f>
        <v>7.2874999999999996</v>
      </c>
      <c r="BQ11" s="100">
        <f t="shared" ref="BQ11:BQ28" si="17">(BD11+BM11)/2</f>
        <v>7.07</v>
      </c>
      <c r="BR11" s="349">
        <f t="shared" ref="BR11:BR28" si="18">SUM((Q11*0.25)+(AO11*0.375)+(BD11*0.375))</f>
        <v>6.7418750000000003</v>
      </c>
      <c r="BS11" s="25"/>
      <c r="BT11" s="24">
        <f t="shared" ref="BT11:BT28" si="19">SUM((AD11*0.25),(AS11*0.5),(BM11*0.25))</f>
        <v>7.3049999999999997</v>
      </c>
      <c r="BU11" s="41"/>
      <c r="BV11" s="26">
        <f t="shared" ref="BV11:BV28" si="20">AVERAGE(BR11:BT11)</f>
        <v>7.0234375</v>
      </c>
      <c r="BW11" s="32">
        <v>1</v>
      </c>
    </row>
    <row r="12" spans="1:75" x14ac:dyDescent="0.3">
      <c r="A12" s="448">
        <v>4</v>
      </c>
      <c r="B12" s="448" t="s">
        <v>146</v>
      </c>
      <c r="C12" s="448" t="s">
        <v>280</v>
      </c>
      <c r="D12" s="448" t="s">
        <v>281</v>
      </c>
      <c r="E12" s="448" t="s">
        <v>220</v>
      </c>
      <c r="F12" s="162">
        <v>6.5</v>
      </c>
      <c r="G12" s="162">
        <v>6.4</v>
      </c>
      <c r="H12" s="162">
        <v>4</v>
      </c>
      <c r="I12" s="162">
        <v>5.8</v>
      </c>
      <c r="J12" s="182">
        <f t="shared" si="0"/>
        <v>5.6749999999999998</v>
      </c>
      <c r="K12" s="162">
        <v>6.3</v>
      </c>
      <c r="L12" s="162"/>
      <c r="M12" s="182">
        <f t="shared" si="1"/>
        <v>6.3</v>
      </c>
      <c r="N12" s="162">
        <v>8</v>
      </c>
      <c r="O12" s="162"/>
      <c r="P12" s="182">
        <f t="shared" si="2"/>
        <v>8</v>
      </c>
      <c r="Q12" s="21">
        <f t="shared" si="3"/>
        <v>6.3900000000000006</v>
      </c>
      <c r="R12" s="17"/>
      <c r="S12" s="162">
        <v>6.5</v>
      </c>
      <c r="T12" s="162">
        <v>6.4</v>
      </c>
      <c r="U12" s="162">
        <v>4</v>
      </c>
      <c r="V12" s="162">
        <v>5.8</v>
      </c>
      <c r="W12" s="182">
        <f t="shared" si="4"/>
        <v>5.6749999999999998</v>
      </c>
      <c r="X12" s="162">
        <v>6.3</v>
      </c>
      <c r="Y12" s="162"/>
      <c r="Z12" s="182">
        <f t="shared" si="5"/>
        <v>6.3</v>
      </c>
      <c r="AA12" s="162">
        <v>8</v>
      </c>
      <c r="AB12" s="162"/>
      <c r="AC12" s="182">
        <f t="shared" si="6"/>
        <v>8</v>
      </c>
      <c r="AD12" s="21">
        <f t="shared" si="7"/>
        <v>6.3900000000000006</v>
      </c>
      <c r="AE12" s="23"/>
      <c r="AF12" s="19">
        <v>6.8</v>
      </c>
      <c r="AG12" s="19">
        <v>6.3</v>
      </c>
      <c r="AH12" s="19">
        <v>6.3</v>
      </c>
      <c r="AI12" s="19">
        <v>7</v>
      </c>
      <c r="AJ12" s="19">
        <v>7</v>
      </c>
      <c r="AK12" s="19">
        <v>6.8</v>
      </c>
      <c r="AL12" s="19">
        <v>7.3</v>
      </c>
      <c r="AM12" s="19">
        <v>6.9</v>
      </c>
      <c r="AN12" s="22">
        <f t="shared" si="8"/>
        <v>54.399999999999991</v>
      </c>
      <c r="AO12" s="21">
        <f t="shared" si="9"/>
        <v>6.7999999999999989</v>
      </c>
      <c r="AP12" s="43"/>
      <c r="AQ12" s="348">
        <v>7.8</v>
      </c>
      <c r="AR12" s="20"/>
      <c r="AS12" s="21">
        <f t="shared" si="10"/>
        <v>7.8</v>
      </c>
      <c r="AT12" s="23"/>
      <c r="AU12" s="19">
        <v>5.8</v>
      </c>
      <c r="AV12" s="19">
        <v>6.3</v>
      </c>
      <c r="AW12" s="19">
        <v>7.5</v>
      </c>
      <c r="AX12" s="19">
        <v>6.2</v>
      </c>
      <c r="AY12" s="19">
        <v>5.8</v>
      </c>
      <c r="AZ12" s="19">
        <v>5.8</v>
      </c>
      <c r="BA12" s="19">
        <v>7</v>
      </c>
      <c r="BB12" s="19">
        <v>5.8</v>
      </c>
      <c r="BC12" s="22">
        <f t="shared" si="11"/>
        <v>50.199999999999996</v>
      </c>
      <c r="BD12" s="21">
        <f t="shared" si="12"/>
        <v>6.2749999999999995</v>
      </c>
      <c r="BE12" s="23"/>
      <c r="BF12" s="19">
        <v>5</v>
      </c>
      <c r="BG12" s="19">
        <v>9</v>
      </c>
      <c r="BH12" s="19">
        <v>7</v>
      </c>
      <c r="BI12" s="19">
        <v>5.8</v>
      </c>
      <c r="BJ12" s="19">
        <v>4.8</v>
      </c>
      <c r="BK12" s="21">
        <f t="shared" si="13"/>
        <v>6.53</v>
      </c>
      <c r="BL12" s="20"/>
      <c r="BM12" s="21">
        <f t="shared" si="14"/>
        <v>6.53</v>
      </c>
      <c r="BN12" s="23"/>
      <c r="BO12" s="100">
        <f t="shared" si="15"/>
        <v>6.3900000000000006</v>
      </c>
      <c r="BP12" s="100">
        <f t="shared" si="16"/>
        <v>7.2999999999999989</v>
      </c>
      <c r="BQ12" s="100">
        <f t="shared" si="17"/>
        <v>6.4024999999999999</v>
      </c>
      <c r="BR12" s="349">
        <f t="shared" si="18"/>
        <v>6.5006249999999994</v>
      </c>
      <c r="BS12" s="25"/>
      <c r="BT12" s="24">
        <f t="shared" si="19"/>
        <v>7.1300000000000008</v>
      </c>
      <c r="BU12" s="41"/>
      <c r="BV12" s="26">
        <f t="shared" si="20"/>
        <v>6.8153125000000001</v>
      </c>
      <c r="BW12" s="32">
        <v>2</v>
      </c>
    </row>
    <row r="13" spans="1:75" x14ac:dyDescent="0.3">
      <c r="A13" s="448">
        <v>47</v>
      </c>
      <c r="B13" s="448" t="s">
        <v>272</v>
      </c>
      <c r="C13" s="448" t="s">
        <v>273</v>
      </c>
      <c r="D13" s="448" t="s">
        <v>274</v>
      </c>
      <c r="E13" s="448" t="s">
        <v>124</v>
      </c>
      <c r="F13" s="162">
        <v>5.8</v>
      </c>
      <c r="G13" s="162">
        <v>6.3</v>
      </c>
      <c r="H13" s="162">
        <v>5.8</v>
      </c>
      <c r="I13" s="162">
        <v>6.5</v>
      </c>
      <c r="J13" s="182">
        <f t="shared" si="0"/>
        <v>6.1</v>
      </c>
      <c r="K13" s="162">
        <v>6</v>
      </c>
      <c r="L13" s="162"/>
      <c r="M13" s="182">
        <f t="shared" si="1"/>
        <v>6</v>
      </c>
      <c r="N13" s="162">
        <v>8.5</v>
      </c>
      <c r="O13" s="162"/>
      <c r="P13" s="182">
        <f t="shared" si="2"/>
        <v>8.5</v>
      </c>
      <c r="Q13" s="21">
        <f t="shared" si="3"/>
        <v>6.54</v>
      </c>
      <c r="R13" s="17"/>
      <c r="S13" s="162">
        <v>5.8</v>
      </c>
      <c r="T13" s="162">
        <v>6.3</v>
      </c>
      <c r="U13" s="162">
        <v>5.8</v>
      </c>
      <c r="V13" s="162">
        <v>6.5</v>
      </c>
      <c r="W13" s="182">
        <f t="shared" si="4"/>
        <v>6.1</v>
      </c>
      <c r="X13" s="162">
        <v>7</v>
      </c>
      <c r="Y13" s="162"/>
      <c r="Z13" s="182">
        <f t="shared" si="5"/>
        <v>7</v>
      </c>
      <c r="AA13" s="162">
        <v>8.5</v>
      </c>
      <c r="AB13" s="162"/>
      <c r="AC13" s="182">
        <f t="shared" si="6"/>
        <v>8.5</v>
      </c>
      <c r="AD13" s="21">
        <f t="shared" si="7"/>
        <v>6.94</v>
      </c>
      <c r="AE13" s="23"/>
      <c r="AF13" s="19">
        <v>6</v>
      </c>
      <c r="AG13" s="19">
        <v>7.8</v>
      </c>
      <c r="AH13" s="19">
        <v>5</v>
      </c>
      <c r="AI13" s="19">
        <v>6.8</v>
      </c>
      <c r="AJ13" s="19">
        <v>6.5</v>
      </c>
      <c r="AK13" s="19">
        <v>6.7</v>
      </c>
      <c r="AL13" s="19">
        <v>6</v>
      </c>
      <c r="AM13" s="19">
        <v>7.3</v>
      </c>
      <c r="AN13" s="22">
        <f t="shared" si="8"/>
        <v>52.1</v>
      </c>
      <c r="AO13" s="21">
        <f t="shared" si="9"/>
        <v>6.5125000000000002</v>
      </c>
      <c r="AP13" s="43"/>
      <c r="AQ13" s="348">
        <v>6.88</v>
      </c>
      <c r="AR13" s="20"/>
      <c r="AS13" s="21">
        <f t="shared" si="10"/>
        <v>6.88</v>
      </c>
      <c r="AT13" s="23"/>
      <c r="AU13" s="19">
        <v>6.2</v>
      </c>
      <c r="AV13" s="19">
        <v>6.8</v>
      </c>
      <c r="AW13" s="19">
        <v>6.2</v>
      </c>
      <c r="AX13" s="19">
        <v>6.3</v>
      </c>
      <c r="AY13" s="19">
        <v>6</v>
      </c>
      <c r="AZ13" s="19">
        <v>6</v>
      </c>
      <c r="BA13" s="19">
        <v>5.6</v>
      </c>
      <c r="BB13" s="19">
        <v>6.6</v>
      </c>
      <c r="BC13" s="22">
        <f t="shared" si="11"/>
        <v>49.7</v>
      </c>
      <c r="BD13" s="21">
        <f t="shared" si="12"/>
        <v>6.2125000000000004</v>
      </c>
      <c r="BE13" s="23"/>
      <c r="BF13" s="19">
        <v>6.5</v>
      </c>
      <c r="BG13" s="19">
        <v>10</v>
      </c>
      <c r="BH13" s="19">
        <v>9</v>
      </c>
      <c r="BI13" s="19">
        <v>5.8</v>
      </c>
      <c r="BJ13" s="19">
        <v>4.5999999999999996</v>
      </c>
      <c r="BK13" s="21">
        <f t="shared" si="13"/>
        <v>7.4499999999999993</v>
      </c>
      <c r="BL13" s="20"/>
      <c r="BM13" s="21">
        <f t="shared" si="14"/>
        <v>7.4499999999999993</v>
      </c>
      <c r="BN13" s="23"/>
      <c r="BO13" s="100">
        <f t="shared" si="15"/>
        <v>6.74</v>
      </c>
      <c r="BP13" s="100">
        <f t="shared" si="16"/>
        <v>6.69625</v>
      </c>
      <c r="BQ13" s="100">
        <f t="shared" si="17"/>
        <v>6.8312499999999998</v>
      </c>
      <c r="BR13" s="349">
        <f t="shared" si="18"/>
        <v>6.4068750000000003</v>
      </c>
      <c r="BS13" s="25"/>
      <c r="BT13" s="24">
        <f t="shared" si="19"/>
        <v>7.0374999999999996</v>
      </c>
      <c r="BU13" s="41"/>
      <c r="BV13" s="26">
        <f t="shared" si="20"/>
        <v>6.7221875000000004</v>
      </c>
      <c r="BW13" s="32">
        <v>3</v>
      </c>
    </row>
    <row r="14" spans="1:75" x14ac:dyDescent="0.3">
      <c r="A14" s="448">
        <v>70</v>
      </c>
      <c r="B14" s="448" t="s">
        <v>144</v>
      </c>
      <c r="C14" s="448" t="s">
        <v>277</v>
      </c>
      <c r="D14" s="448" t="s">
        <v>276</v>
      </c>
      <c r="E14" s="448" t="s">
        <v>140</v>
      </c>
      <c r="F14" s="162">
        <v>5.8</v>
      </c>
      <c r="G14" s="162">
        <v>7</v>
      </c>
      <c r="H14" s="162">
        <v>5</v>
      </c>
      <c r="I14" s="162">
        <v>7</v>
      </c>
      <c r="J14" s="182">
        <f t="shared" si="0"/>
        <v>6.2</v>
      </c>
      <c r="K14" s="162">
        <v>6</v>
      </c>
      <c r="L14" s="162"/>
      <c r="M14" s="182">
        <f t="shared" si="1"/>
        <v>6</v>
      </c>
      <c r="N14" s="162">
        <v>8.5</v>
      </c>
      <c r="O14" s="162"/>
      <c r="P14" s="182">
        <f t="shared" si="2"/>
        <v>8.5</v>
      </c>
      <c r="Q14" s="21">
        <f t="shared" si="3"/>
        <v>6.580000000000001</v>
      </c>
      <c r="R14" s="17"/>
      <c r="S14" s="162">
        <v>5.8</v>
      </c>
      <c r="T14" s="162">
        <v>7</v>
      </c>
      <c r="U14" s="162">
        <v>5</v>
      </c>
      <c r="V14" s="162">
        <v>7</v>
      </c>
      <c r="W14" s="182">
        <f t="shared" si="4"/>
        <v>6.2</v>
      </c>
      <c r="X14" s="162">
        <v>6</v>
      </c>
      <c r="Y14" s="162"/>
      <c r="Z14" s="182">
        <f t="shared" si="5"/>
        <v>6</v>
      </c>
      <c r="AA14" s="162">
        <v>8.5</v>
      </c>
      <c r="AB14" s="162"/>
      <c r="AC14" s="182">
        <f t="shared" si="6"/>
        <v>8.5</v>
      </c>
      <c r="AD14" s="21">
        <f t="shared" si="7"/>
        <v>6.580000000000001</v>
      </c>
      <c r="AE14" s="23"/>
      <c r="AF14" s="19">
        <v>5.2</v>
      </c>
      <c r="AG14" s="19">
        <v>5.3</v>
      </c>
      <c r="AH14" s="19">
        <v>6.5</v>
      </c>
      <c r="AI14" s="19">
        <v>7</v>
      </c>
      <c r="AJ14" s="19">
        <v>6.5</v>
      </c>
      <c r="AK14" s="19">
        <v>6.2</v>
      </c>
      <c r="AL14" s="19">
        <v>7</v>
      </c>
      <c r="AM14" s="19">
        <v>5.9</v>
      </c>
      <c r="AN14" s="22">
        <f t="shared" si="8"/>
        <v>49.6</v>
      </c>
      <c r="AO14" s="21">
        <f t="shared" si="9"/>
        <v>6.2</v>
      </c>
      <c r="AP14" s="43"/>
      <c r="AQ14" s="348">
        <v>6.8</v>
      </c>
      <c r="AR14" s="20"/>
      <c r="AS14" s="21">
        <f t="shared" si="10"/>
        <v>6.8</v>
      </c>
      <c r="AT14" s="23"/>
      <c r="AU14" s="19">
        <v>5.8</v>
      </c>
      <c r="AV14" s="19">
        <v>6.2</v>
      </c>
      <c r="AW14" s="19">
        <v>5.6</v>
      </c>
      <c r="AX14" s="19">
        <v>6.8</v>
      </c>
      <c r="AY14" s="19">
        <v>4.5999999999999996</v>
      </c>
      <c r="AZ14" s="19">
        <v>4.2</v>
      </c>
      <c r="BA14" s="19">
        <v>6</v>
      </c>
      <c r="BB14" s="19">
        <v>5.8</v>
      </c>
      <c r="BC14" s="22">
        <f t="shared" si="11"/>
        <v>45</v>
      </c>
      <c r="BD14" s="21">
        <f t="shared" si="12"/>
        <v>5.625</v>
      </c>
      <c r="BE14" s="23"/>
      <c r="BF14" s="19">
        <v>5</v>
      </c>
      <c r="BG14" s="19">
        <v>9</v>
      </c>
      <c r="BH14" s="19">
        <v>8</v>
      </c>
      <c r="BI14" s="19">
        <v>4.8</v>
      </c>
      <c r="BJ14" s="19">
        <v>6</v>
      </c>
      <c r="BK14" s="21">
        <f t="shared" si="13"/>
        <v>6.7099999999999991</v>
      </c>
      <c r="BL14" s="20"/>
      <c r="BM14" s="21">
        <f t="shared" si="14"/>
        <v>6.7099999999999991</v>
      </c>
      <c r="BN14" s="23"/>
      <c r="BO14" s="100">
        <f t="shared" si="15"/>
        <v>6.580000000000001</v>
      </c>
      <c r="BP14" s="100">
        <f t="shared" si="16"/>
        <v>6.5</v>
      </c>
      <c r="BQ14" s="100">
        <f t="shared" si="17"/>
        <v>6.1674999999999995</v>
      </c>
      <c r="BR14" s="349">
        <f t="shared" si="18"/>
        <v>6.0793750000000006</v>
      </c>
      <c r="BS14" s="25"/>
      <c r="BT14" s="24">
        <f t="shared" si="19"/>
        <v>6.7225000000000001</v>
      </c>
      <c r="BU14" s="41"/>
      <c r="BV14" s="26">
        <f t="shared" si="20"/>
        <v>6.4009375000000004</v>
      </c>
      <c r="BW14" s="32">
        <v>4</v>
      </c>
    </row>
    <row r="15" spans="1:75" x14ac:dyDescent="0.3">
      <c r="A15" s="448">
        <v>24</v>
      </c>
      <c r="B15" s="448" t="s">
        <v>183</v>
      </c>
      <c r="C15" s="448" t="s">
        <v>309</v>
      </c>
      <c r="D15" s="448" t="s">
        <v>184</v>
      </c>
      <c r="E15" s="448" t="s">
        <v>129</v>
      </c>
      <c r="F15" s="162">
        <v>6.3</v>
      </c>
      <c r="G15" s="162">
        <v>6.8</v>
      </c>
      <c r="H15" s="162">
        <v>5</v>
      </c>
      <c r="I15" s="162">
        <v>7.8</v>
      </c>
      <c r="J15" s="182">
        <f t="shared" si="0"/>
        <v>6.4750000000000005</v>
      </c>
      <c r="K15" s="162">
        <v>7.3</v>
      </c>
      <c r="L15" s="162"/>
      <c r="M15" s="182">
        <f t="shared" si="1"/>
        <v>7.3</v>
      </c>
      <c r="N15" s="162">
        <v>8.5</v>
      </c>
      <c r="O15" s="162"/>
      <c r="P15" s="182">
        <f t="shared" si="2"/>
        <v>8.5</v>
      </c>
      <c r="Q15" s="21">
        <f t="shared" si="3"/>
        <v>7.21</v>
      </c>
      <c r="R15" s="17"/>
      <c r="S15" s="162">
        <v>6.3</v>
      </c>
      <c r="T15" s="162">
        <v>6.8</v>
      </c>
      <c r="U15" s="162">
        <v>5</v>
      </c>
      <c r="V15" s="162">
        <v>7.8</v>
      </c>
      <c r="W15" s="182">
        <f t="shared" si="4"/>
        <v>6.4750000000000005</v>
      </c>
      <c r="X15" s="162">
        <v>7.3</v>
      </c>
      <c r="Y15" s="162"/>
      <c r="Z15" s="182">
        <f t="shared" si="5"/>
        <v>7.3</v>
      </c>
      <c r="AA15" s="162">
        <v>8.5</v>
      </c>
      <c r="AB15" s="162"/>
      <c r="AC15" s="182">
        <f t="shared" si="6"/>
        <v>8.5</v>
      </c>
      <c r="AD15" s="21">
        <f t="shared" si="7"/>
        <v>7.21</v>
      </c>
      <c r="AE15" s="23"/>
      <c r="AF15" s="19">
        <v>4.5999999999999996</v>
      </c>
      <c r="AG15" s="19">
        <v>5.5</v>
      </c>
      <c r="AH15" s="19">
        <v>5.5</v>
      </c>
      <c r="AI15" s="19">
        <v>5.8</v>
      </c>
      <c r="AJ15" s="19">
        <v>6.1</v>
      </c>
      <c r="AK15" s="19">
        <v>6</v>
      </c>
      <c r="AL15" s="19">
        <v>6.2</v>
      </c>
      <c r="AM15" s="19">
        <v>6.3</v>
      </c>
      <c r="AN15" s="22">
        <f t="shared" si="8"/>
        <v>46</v>
      </c>
      <c r="AO15" s="21">
        <f t="shared" si="9"/>
        <v>5.75</v>
      </c>
      <c r="AP15" s="43"/>
      <c r="AQ15" s="348">
        <v>6.89</v>
      </c>
      <c r="AR15" s="20"/>
      <c r="AS15" s="21">
        <f t="shared" si="10"/>
        <v>6.89</v>
      </c>
      <c r="AT15" s="23"/>
      <c r="AU15" s="19">
        <v>5</v>
      </c>
      <c r="AV15" s="19">
        <v>5.2</v>
      </c>
      <c r="AW15" s="19">
        <v>5.2</v>
      </c>
      <c r="AX15" s="19">
        <v>5.2</v>
      </c>
      <c r="AY15" s="19">
        <v>4.8</v>
      </c>
      <c r="AZ15" s="19">
        <v>3.8</v>
      </c>
      <c r="BA15" s="19">
        <v>5.8</v>
      </c>
      <c r="BB15" s="19">
        <v>5.2</v>
      </c>
      <c r="BC15" s="22">
        <f t="shared" si="11"/>
        <v>40.200000000000003</v>
      </c>
      <c r="BD15" s="21">
        <f t="shared" si="12"/>
        <v>5.0250000000000004</v>
      </c>
      <c r="BE15" s="23"/>
      <c r="BF15" s="19">
        <v>5</v>
      </c>
      <c r="BG15" s="19">
        <v>6</v>
      </c>
      <c r="BH15" s="19">
        <v>5.5</v>
      </c>
      <c r="BI15" s="19">
        <v>5</v>
      </c>
      <c r="BJ15" s="19">
        <v>3.8</v>
      </c>
      <c r="BK15" s="21">
        <f t="shared" si="13"/>
        <v>5.17</v>
      </c>
      <c r="BL15" s="20"/>
      <c r="BM15" s="21">
        <f t="shared" si="14"/>
        <v>5.17</v>
      </c>
      <c r="BN15" s="23"/>
      <c r="BO15" s="100">
        <f t="shared" si="15"/>
        <v>7.21</v>
      </c>
      <c r="BP15" s="100">
        <f t="shared" si="16"/>
        <v>6.32</v>
      </c>
      <c r="BQ15" s="100">
        <f t="shared" si="17"/>
        <v>5.0975000000000001</v>
      </c>
      <c r="BR15" s="349">
        <f t="shared" si="18"/>
        <v>5.8431250000000006</v>
      </c>
      <c r="BS15" s="25"/>
      <c r="BT15" s="24">
        <f t="shared" si="19"/>
        <v>6.5399999999999991</v>
      </c>
      <c r="BU15" s="41"/>
      <c r="BV15" s="26">
        <f t="shared" si="20"/>
        <v>6.1915624999999999</v>
      </c>
      <c r="BW15" s="32">
        <v>5</v>
      </c>
    </row>
    <row r="16" spans="1:75" x14ac:dyDescent="0.3">
      <c r="A16" s="448">
        <v>27</v>
      </c>
      <c r="B16" s="448" t="s">
        <v>178</v>
      </c>
      <c r="C16" s="448" t="s">
        <v>309</v>
      </c>
      <c r="D16" s="448" t="s">
        <v>184</v>
      </c>
      <c r="E16" s="448" t="s">
        <v>129</v>
      </c>
      <c r="F16" s="162">
        <v>6.5</v>
      </c>
      <c r="G16" s="162">
        <v>6.5</v>
      </c>
      <c r="H16" s="162">
        <v>5.5</v>
      </c>
      <c r="I16" s="162">
        <v>6.5</v>
      </c>
      <c r="J16" s="182">
        <f t="shared" si="0"/>
        <v>6.25</v>
      </c>
      <c r="K16" s="162">
        <v>7</v>
      </c>
      <c r="L16" s="162"/>
      <c r="M16" s="182">
        <f t="shared" si="1"/>
        <v>7</v>
      </c>
      <c r="N16" s="162">
        <v>8.5</v>
      </c>
      <c r="O16" s="162"/>
      <c r="P16" s="182">
        <f t="shared" si="2"/>
        <v>8.5</v>
      </c>
      <c r="Q16" s="21">
        <f t="shared" si="3"/>
        <v>7.0000000000000009</v>
      </c>
      <c r="R16" s="17"/>
      <c r="S16" s="162">
        <v>6.5</v>
      </c>
      <c r="T16" s="162">
        <v>6.5</v>
      </c>
      <c r="U16" s="162">
        <v>5.5</v>
      </c>
      <c r="V16" s="162">
        <v>6.5</v>
      </c>
      <c r="W16" s="182">
        <f t="shared" si="4"/>
        <v>6.25</v>
      </c>
      <c r="X16" s="162">
        <v>7</v>
      </c>
      <c r="Y16" s="162"/>
      <c r="Z16" s="182">
        <f t="shared" si="5"/>
        <v>7</v>
      </c>
      <c r="AA16" s="162">
        <v>8.5</v>
      </c>
      <c r="AB16" s="162"/>
      <c r="AC16" s="182">
        <f t="shared" si="6"/>
        <v>8.5</v>
      </c>
      <c r="AD16" s="21">
        <f t="shared" si="7"/>
        <v>7.0000000000000009</v>
      </c>
      <c r="AE16" s="23"/>
      <c r="AF16" s="19">
        <v>6</v>
      </c>
      <c r="AG16" s="19">
        <v>6.5</v>
      </c>
      <c r="AH16" s="19">
        <v>6</v>
      </c>
      <c r="AI16" s="19">
        <v>6.6</v>
      </c>
      <c r="AJ16" s="19">
        <v>6.1</v>
      </c>
      <c r="AK16" s="19">
        <v>5.9</v>
      </c>
      <c r="AL16" s="19">
        <v>6.5</v>
      </c>
      <c r="AM16" s="19">
        <v>5.9</v>
      </c>
      <c r="AN16" s="22">
        <f t="shared" si="8"/>
        <v>49.5</v>
      </c>
      <c r="AO16" s="21">
        <f t="shared" si="9"/>
        <v>6.1875</v>
      </c>
      <c r="AP16" s="43"/>
      <c r="AQ16" s="348">
        <v>6.8</v>
      </c>
      <c r="AR16" s="20"/>
      <c r="AS16" s="21">
        <f t="shared" si="10"/>
        <v>6.8</v>
      </c>
      <c r="AT16" s="23"/>
      <c r="AU16" s="19">
        <v>5</v>
      </c>
      <c r="AV16" s="19">
        <v>4.5</v>
      </c>
      <c r="AW16" s="19">
        <v>4.5</v>
      </c>
      <c r="AX16" s="19">
        <v>4.8</v>
      </c>
      <c r="AY16" s="19">
        <v>4</v>
      </c>
      <c r="AZ16" s="19">
        <v>3</v>
      </c>
      <c r="BA16" s="19">
        <v>4</v>
      </c>
      <c r="BB16" s="19">
        <v>4.8</v>
      </c>
      <c r="BC16" s="22">
        <f t="shared" si="11"/>
        <v>34.6</v>
      </c>
      <c r="BD16" s="21">
        <f t="shared" si="12"/>
        <v>4.3250000000000002</v>
      </c>
      <c r="BE16" s="23"/>
      <c r="BF16" s="19">
        <v>5.6</v>
      </c>
      <c r="BG16" s="19">
        <v>7</v>
      </c>
      <c r="BH16" s="19">
        <v>7</v>
      </c>
      <c r="BI16" s="19">
        <v>4.5999999999999996</v>
      </c>
      <c r="BJ16" s="19">
        <v>5.2</v>
      </c>
      <c r="BK16" s="21">
        <f t="shared" si="13"/>
        <v>5.9700000000000006</v>
      </c>
      <c r="BL16" s="20"/>
      <c r="BM16" s="21">
        <f t="shared" si="14"/>
        <v>5.9700000000000006</v>
      </c>
      <c r="BN16" s="23"/>
      <c r="BO16" s="100">
        <f t="shared" si="15"/>
        <v>7.0000000000000009</v>
      </c>
      <c r="BP16" s="100">
        <f t="shared" si="16"/>
        <v>6.4937500000000004</v>
      </c>
      <c r="BQ16" s="100">
        <f t="shared" si="17"/>
        <v>5.1475000000000009</v>
      </c>
      <c r="BR16" s="349">
        <f t="shared" si="18"/>
        <v>5.6921875000000002</v>
      </c>
      <c r="BS16" s="25"/>
      <c r="BT16" s="24">
        <f t="shared" si="19"/>
        <v>6.6425000000000001</v>
      </c>
      <c r="BU16" s="41"/>
      <c r="BV16" s="26">
        <f t="shared" si="20"/>
        <v>6.1673437500000006</v>
      </c>
      <c r="BW16" s="32">
        <v>6</v>
      </c>
    </row>
    <row r="17" spans="1:75" x14ac:dyDescent="0.3">
      <c r="A17" s="448">
        <v>19</v>
      </c>
      <c r="B17" s="448" t="s">
        <v>182</v>
      </c>
      <c r="C17" s="448" t="s">
        <v>309</v>
      </c>
      <c r="D17" s="448" t="s">
        <v>184</v>
      </c>
      <c r="E17" s="448" t="s">
        <v>129</v>
      </c>
      <c r="F17" s="162">
        <v>6.3</v>
      </c>
      <c r="G17" s="162">
        <v>6.8</v>
      </c>
      <c r="H17" s="162">
        <v>5</v>
      </c>
      <c r="I17" s="162">
        <v>7.8</v>
      </c>
      <c r="J17" s="182">
        <f t="shared" si="0"/>
        <v>6.4750000000000005</v>
      </c>
      <c r="K17" s="162">
        <v>7.3</v>
      </c>
      <c r="L17" s="162"/>
      <c r="M17" s="182">
        <f t="shared" si="1"/>
        <v>7.3</v>
      </c>
      <c r="N17" s="162">
        <v>8.5</v>
      </c>
      <c r="O17" s="162"/>
      <c r="P17" s="182">
        <f t="shared" si="2"/>
        <v>8.5</v>
      </c>
      <c r="Q17" s="21">
        <f t="shared" si="3"/>
        <v>7.21</v>
      </c>
      <c r="R17" s="17"/>
      <c r="S17" s="162">
        <v>6.3</v>
      </c>
      <c r="T17" s="162">
        <v>6.8</v>
      </c>
      <c r="U17" s="162">
        <v>5</v>
      </c>
      <c r="V17" s="162">
        <v>7.8</v>
      </c>
      <c r="W17" s="182">
        <f t="shared" si="4"/>
        <v>6.4750000000000005</v>
      </c>
      <c r="X17" s="162">
        <v>7.3</v>
      </c>
      <c r="Y17" s="162"/>
      <c r="Z17" s="182">
        <f t="shared" si="5"/>
        <v>7.3</v>
      </c>
      <c r="AA17" s="162">
        <v>8.5</v>
      </c>
      <c r="AB17" s="162"/>
      <c r="AC17" s="182">
        <f t="shared" si="6"/>
        <v>8.5</v>
      </c>
      <c r="AD17" s="21">
        <f t="shared" si="7"/>
        <v>7.21</v>
      </c>
      <c r="AE17" s="23"/>
      <c r="AF17" s="19">
        <v>5.0999999999999996</v>
      </c>
      <c r="AG17" s="19">
        <v>6.2</v>
      </c>
      <c r="AH17" s="19">
        <v>6</v>
      </c>
      <c r="AI17" s="19">
        <v>6</v>
      </c>
      <c r="AJ17" s="19">
        <v>5.9</v>
      </c>
      <c r="AK17" s="19">
        <v>6</v>
      </c>
      <c r="AL17" s="19">
        <v>5.8</v>
      </c>
      <c r="AM17" s="19">
        <v>5.7</v>
      </c>
      <c r="AN17" s="22">
        <f t="shared" si="8"/>
        <v>46.7</v>
      </c>
      <c r="AO17" s="21">
        <f t="shared" si="9"/>
        <v>5.8375000000000004</v>
      </c>
      <c r="AP17" s="43"/>
      <c r="AQ17" s="348">
        <v>6.5</v>
      </c>
      <c r="AR17" s="20"/>
      <c r="AS17" s="21">
        <f t="shared" si="10"/>
        <v>6.5</v>
      </c>
      <c r="AT17" s="23"/>
      <c r="AU17" s="19">
        <v>4</v>
      </c>
      <c r="AV17" s="19">
        <v>4.8</v>
      </c>
      <c r="AW17" s="19">
        <v>4.8</v>
      </c>
      <c r="AX17" s="19">
        <v>5</v>
      </c>
      <c r="AY17" s="19">
        <v>5</v>
      </c>
      <c r="AZ17" s="19">
        <v>5</v>
      </c>
      <c r="BA17" s="19">
        <v>5</v>
      </c>
      <c r="BB17" s="19">
        <v>5.4</v>
      </c>
      <c r="BC17" s="22">
        <f t="shared" si="11"/>
        <v>39</v>
      </c>
      <c r="BD17" s="21">
        <f t="shared" si="12"/>
        <v>4.875</v>
      </c>
      <c r="BE17" s="23"/>
      <c r="BF17" s="19">
        <v>5.8</v>
      </c>
      <c r="BG17" s="19">
        <v>7.5</v>
      </c>
      <c r="BH17" s="19">
        <v>5.5</v>
      </c>
      <c r="BI17" s="19">
        <v>4.5</v>
      </c>
      <c r="BJ17" s="19">
        <v>4.5</v>
      </c>
      <c r="BK17" s="21">
        <f t="shared" si="13"/>
        <v>5.71</v>
      </c>
      <c r="BL17" s="20"/>
      <c r="BM17" s="21">
        <f t="shared" si="14"/>
        <v>5.71</v>
      </c>
      <c r="BN17" s="23"/>
      <c r="BO17" s="100">
        <f t="shared" si="15"/>
        <v>7.21</v>
      </c>
      <c r="BP17" s="100">
        <f t="shared" si="16"/>
        <v>6.1687500000000002</v>
      </c>
      <c r="BQ17" s="100">
        <f t="shared" si="17"/>
        <v>5.2925000000000004</v>
      </c>
      <c r="BR17" s="349">
        <f t="shared" si="18"/>
        <v>5.8196875000000006</v>
      </c>
      <c r="BS17" s="25"/>
      <c r="BT17" s="24">
        <f t="shared" si="19"/>
        <v>6.48</v>
      </c>
      <c r="BU17" s="41"/>
      <c r="BV17" s="26">
        <f t="shared" si="20"/>
        <v>6.1498437500000005</v>
      </c>
      <c r="BW17" s="32">
        <v>7</v>
      </c>
    </row>
    <row r="18" spans="1:75" x14ac:dyDescent="0.3">
      <c r="A18" s="448">
        <v>28</v>
      </c>
      <c r="B18" s="448" t="s">
        <v>177</v>
      </c>
      <c r="C18" s="448" t="s">
        <v>309</v>
      </c>
      <c r="D18" s="448" t="s">
        <v>184</v>
      </c>
      <c r="E18" s="448" t="s">
        <v>129</v>
      </c>
      <c r="F18" s="162">
        <v>6.5</v>
      </c>
      <c r="G18" s="162">
        <v>6.5</v>
      </c>
      <c r="H18" s="162">
        <v>5.5</v>
      </c>
      <c r="I18" s="162">
        <v>6.5</v>
      </c>
      <c r="J18" s="182">
        <f t="shared" si="0"/>
        <v>6.25</v>
      </c>
      <c r="K18" s="162">
        <v>7</v>
      </c>
      <c r="L18" s="162"/>
      <c r="M18" s="182">
        <f t="shared" si="1"/>
        <v>7</v>
      </c>
      <c r="N18" s="162">
        <v>8.5</v>
      </c>
      <c r="O18" s="162"/>
      <c r="P18" s="182">
        <f t="shared" si="2"/>
        <v>8.5</v>
      </c>
      <c r="Q18" s="21">
        <f t="shared" si="3"/>
        <v>7.0000000000000009</v>
      </c>
      <c r="R18" s="17"/>
      <c r="S18" s="162">
        <v>6.5</v>
      </c>
      <c r="T18" s="162">
        <v>6.5</v>
      </c>
      <c r="U18" s="162">
        <v>5.5</v>
      </c>
      <c r="V18" s="162">
        <v>6.5</v>
      </c>
      <c r="W18" s="182">
        <f t="shared" si="4"/>
        <v>6.25</v>
      </c>
      <c r="X18" s="162">
        <v>7</v>
      </c>
      <c r="Y18" s="162"/>
      <c r="Z18" s="182">
        <f t="shared" si="5"/>
        <v>7</v>
      </c>
      <c r="AA18" s="162">
        <v>8.5</v>
      </c>
      <c r="AB18" s="162"/>
      <c r="AC18" s="182">
        <f t="shared" si="6"/>
        <v>8.5</v>
      </c>
      <c r="AD18" s="21">
        <f t="shared" si="7"/>
        <v>7.0000000000000009</v>
      </c>
      <c r="AE18" s="23"/>
      <c r="AF18" s="19">
        <v>5</v>
      </c>
      <c r="AG18" s="19">
        <v>5</v>
      </c>
      <c r="AH18" s="19">
        <v>5.6</v>
      </c>
      <c r="AI18" s="19">
        <v>6</v>
      </c>
      <c r="AJ18" s="19">
        <v>6.3</v>
      </c>
      <c r="AK18" s="19">
        <v>6.4</v>
      </c>
      <c r="AL18" s="19">
        <v>6.2</v>
      </c>
      <c r="AM18" s="19">
        <v>6.6</v>
      </c>
      <c r="AN18" s="22">
        <f t="shared" si="8"/>
        <v>47.100000000000009</v>
      </c>
      <c r="AO18" s="21">
        <f t="shared" si="9"/>
        <v>5.8875000000000011</v>
      </c>
      <c r="AP18" s="43"/>
      <c r="AQ18" s="348">
        <v>6.33</v>
      </c>
      <c r="AR18" s="20">
        <v>0.2</v>
      </c>
      <c r="AS18" s="21">
        <f t="shared" si="10"/>
        <v>6.13</v>
      </c>
      <c r="AT18" s="23"/>
      <c r="AU18" s="19">
        <v>4.5999999999999996</v>
      </c>
      <c r="AV18" s="19">
        <v>4.8</v>
      </c>
      <c r="AW18" s="19">
        <v>5</v>
      </c>
      <c r="AX18" s="19">
        <v>5</v>
      </c>
      <c r="AY18" s="19">
        <v>5.2</v>
      </c>
      <c r="AZ18" s="19">
        <v>5.2</v>
      </c>
      <c r="BA18" s="19">
        <v>5.2</v>
      </c>
      <c r="BB18" s="19">
        <v>5.6</v>
      </c>
      <c r="BC18" s="22">
        <f t="shared" si="11"/>
        <v>40.6</v>
      </c>
      <c r="BD18" s="21">
        <f t="shared" si="12"/>
        <v>5.0750000000000002</v>
      </c>
      <c r="BE18" s="23"/>
      <c r="BF18" s="19">
        <v>5.6</v>
      </c>
      <c r="BG18" s="19">
        <v>7</v>
      </c>
      <c r="BH18" s="19">
        <v>6</v>
      </c>
      <c r="BI18" s="19">
        <v>5</v>
      </c>
      <c r="BJ18" s="19">
        <v>5</v>
      </c>
      <c r="BK18" s="21">
        <f t="shared" si="13"/>
        <v>5.82</v>
      </c>
      <c r="BL18" s="20"/>
      <c r="BM18" s="21">
        <f t="shared" si="14"/>
        <v>5.82</v>
      </c>
      <c r="BN18" s="23"/>
      <c r="BO18" s="100">
        <f t="shared" si="15"/>
        <v>7.0000000000000009</v>
      </c>
      <c r="BP18" s="100">
        <f t="shared" si="16"/>
        <v>6.0087500000000009</v>
      </c>
      <c r="BQ18" s="100">
        <f t="shared" si="17"/>
        <v>5.4474999999999998</v>
      </c>
      <c r="BR18" s="349">
        <f t="shared" si="18"/>
        <v>5.8609375000000004</v>
      </c>
      <c r="BS18" s="25"/>
      <c r="BT18" s="24">
        <f t="shared" si="19"/>
        <v>6.2700000000000005</v>
      </c>
      <c r="BU18" s="41"/>
      <c r="BV18" s="26">
        <f t="shared" si="20"/>
        <v>6.0654687500000009</v>
      </c>
      <c r="BW18" s="32">
        <v>8</v>
      </c>
    </row>
    <row r="19" spans="1:75" x14ac:dyDescent="0.3">
      <c r="A19" s="448">
        <v>67</v>
      </c>
      <c r="B19" s="448" t="s">
        <v>170</v>
      </c>
      <c r="C19" s="448" t="s">
        <v>277</v>
      </c>
      <c r="D19" s="448" t="s">
        <v>276</v>
      </c>
      <c r="E19" s="448" t="s">
        <v>140</v>
      </c>
      <c r="F19" s="162">
        <v>5.8</v>
      </c>
      <c r="G19" s="162">
        <v>7</v>
      </c>
      <c r="H19" s="162">
        <v>5</v>
      </c>
      <c r="I19" s="162">
        <v>7</v>
      </c>
      <c r="J19" s="182">
        <f t="shared" si="0"/>
        <v>6.2</v>
      </c>
      <c r="K19" s="162">
        <v>6</v>
      </c>
      <c r="L19" s="162"/>
      <c r="M19" s="182">
        <f t="shared" si="1"/>
        <v>6</v>
      </c>
      <c r="N19" s="162">
        <v>8.5</v>
      </c>
      <c r="O19" s="162"/>
      <c r="P19" s="182">
        <f t="shared" si="2"/>
        <v>8.5</v>
      </c>
      <c r="Q19" s="21">
        <f t="shared" si="3"/>
        <v>6.580000000000001</v>
      </c>
      <c r="R19" s="17"/>
      <c r="S19" s="162">
        <v>5.8</v>
      </c>
      <c r="T19" s="162">
        <v>7</v>
      </c>
      <c r="U19" s="162">
        <v>5</v>
      </c>
      <c r="V19" s="162">
        <v>7</v>
      </c>
      <c r="W19" s="182">
        <f t="shared" si="4"/>
        <v>6.2</v>
      </c>
      <c r="X19" s="162">
        <v>6</v>
      </c>
      <c r="Y19" s="162"/>
      <c r="Z19" s="182">
        <f t="shared" si="5"/>
        <v>6</v>
      </c>
      <c r="AA19" s="162">
        <v>8.5</v>
      </c>
      <c r="AB19" s="162"/>
      <c r="AC19" s="182">
        <f t="shared" si="6"/>
        <v>8.5</v>
      </c>
      <c r="AD19" s="21">
        <f t="shared" si="7"/>
        <v>6.580000000000001</v>
      </c>
      <c r="AE19" s="23"/>
      <c r="AF19" s="19">
        <v>4</v>
      </c>
      <c r="AG19" s="19">
        <v>5.6</v>
      </c>
      <c r="AH19" s="19">
        <v>6.3</v>
      </c>
      <c r="AI19" s="19">
        <v>6.3</v>
      </c>
      <c r="AJ19" s="19">
        <v>5</v>
      </c>
      <c r="AK19" s="19">
        <v>5.5</v>
      </c>
      <c r="AL19" s="19">
        <v>6.8</v>
      </c>
      <c r="AM19" s="19">
        <v>6</v>
      </c>
      <c r="AN19" s="22">
        <f t="shared" si="8"/>
        <v>45.5</v>
      </c>
      <c r="AO19" s="21">
        <f t="shared" si="9"/>
        <v>5.6875</v>
      </c>
      <c r="AP19" s="43"/>
      <c r="AQ19" s="348">
        <v>6.1</v>
      </c>
      <c r="AR19" s="20"/>
      <c r="AS19" s="21">
        <f t="shared" si="10"/>
        <v>6.1</v>
      </c>
      <c r="AT19" s="23"/>
      <c r="AU19" s="19">
        <v>4</v>
      </c>
      <c r="AV19" s="19">
        <v>4.5</v>
      </c>
      <c r="AW19" s="19">
        <v>5</v>
      </c>
      <c r="AX19" s="19">
        <v>5.6</v>
      </c>
      <c r="AY19" s="19">
        <v>4.2</v>
      </c>
      <c r="AZ19" s="19">
        <v>4.2</v>
      </c>
      <c r="BA19" s="19">
        <v>6.8</v>
      </c>
      <c r="BB19" s="19">
        <v>5.6</v>
      </c>
      <c r="BC19" s="22">
        <f t="shared" si="11"/>
        <v>39.9</v>
      </c>
      <c r="BD19" s="21">
        <f t="shared" si="12"/>
        <v>4.9874999999999998</v>
      </c>
      <c r="BE19" s="23"/>
      <c r="BF19" s="19">
        <v>5.6</v>
      </c>
      <c r="BG19" s="19">
        <v>10</v>
      </c>
      <c r="BH19" s="19">
        <v>7</v>
      </c>
      <c r="BI19" s="19">
        <v>5.8</v>
      </c>
      <c r="BJ19" s="19">
        <v>5.6</v>
      </c>
      <c r="BK19" s="21">
        <f t="shared" si="13"/>
        <v>7.0200000000000005</v>
      </c>
      <c r="BL19" s="20"/>
      <c r="BM19" s="21">
        <f t="shared" si="14"/>
        <v>7.0200000000000005</v>
      </c>
      <c r="BN19" s="23"/>
      <c r="BO19" s="100">
        <f t="shared" si="15"/>
        <v>6.580000000000001</v>
      </c>
      <c r="BP19" s="100">
        <f t="shared" si="16"/>
        <v>5.8937499999999998</v>
      </c>
      <c r="BQ19" s="100">
        <f t="shared" si="17"/>
        <v>6.0037500000000001</v>
      </c>
      <c r="BR19" s="349">
        <f t="shared" si="18"/>
        <v>5.6481250000000003</v>
      </c>
      <c r="BS19" s="25"/>
      <c r="BT19" s="24">
        <f t="shared" si="19"/>
        <v>6.45</v>
      </c>
      <c r="BU19" s="41"/>
      <c r="BV19" s="26">
        <f t="shared" si="20"/>
        <v>6.0490624999999998</v>
      </c>
      <c r="BW19" s="32">
        <v>9</v>
      </c>
    </row>
    <row r="20" spans="1:75" x14ac:dyDescent="0.3">
      <c r="A20" s="448">
        <v>5</v>
      </c>
      <c r="B20" s="448" t="s">
        <v>282</v>
      </c>
      <c r="C20" s="448" t="s">
        <v>283</v>
      </c>
      <c r="D20" s="448" t="s">
        <v>281</v>
      </c>
      <c r="E20" s="448" t="s">
        <v>220</v>
      </c>
      <c r="F20" s="162">
        <v>6.5</v>
      </c>
      <c r="G20" s="162">
        <v>6.4</v>
      </c>
      <c r="H20" s="162">
        <v>4</v>
      </c>
      <c r="I20" s="162">
        <v>5.8</v>
      </c>
      <c r="J20" s="182">
        <f t="shared" si="0"/>
        <v>5.6749999999999998</v>
      </c>
      <c r="K20" s="162">
        <v>6.3</v>
      </c>
      <c r="L20" s="162"/>
      <c r="M20" s="182">
        <f t="shared" si="1"/>
        <v>6.3</v>
      </c>
      <c r="N20" s="162">
        <v>8</v>
      </c>
      <c r="O20" s="162"/>
      <c r="P20" s="182">
        <f t="shared" si="2"/>
        <v>8</v>
      </c>
      <c r="Q20" s="21">
        <f t="shared" si="3"/>
        <v>6.3900000000000006</v>
      </c>
      <c r="R20" s="17"/>
      <c r="S20" s="162">
        <v>6.5</v>
      </c>
      <c r="T20" s="162">
        <v>6.4</v>
      </c>
      <c r="U20" s="162">
        <v>4</v>
      </c>
      <c r="V20" s="162">
        <v>5.8</v>
      </c>
      <c r="W20" s="182">
        <f t="shared" si="4"/>
        <v>5.6749999999999998</v>
      </c>
      <c r="X20" s="162">
        <v>6.3</v>
      </c>
      <c r="Y20" s="162"/>
      <c r="Z20" s="182">
        <f t="shared" si="5"/>
        <v>6.3</v>
      </c>
      <c r="AA20" s="162">
        <v>8</v>
      </c>
      <c r="AB20" s="162"/>
      <c r="AC20" s="182">
        <f t="shared" si="6"/>
        <v>8</v>
      </c>
      <c r="AD20" s="21">
        <f t="shared" si="7"/>
        <v>6.3900000000000006</v>
      </c>
      <c r="AE20" s="23"/>
      <c r="AF20" s="19">
        <v>6.3</v>
      </c>
      <c r="AG20" s="19">
        <v>6.2</v>
      </c>
      <c r="AH20" s="19">
        <v>6.5</v>
      </c>
      <c r="AI20" s="19">
        <v>6.8</v>
      </c>
      <c r="AJ20" s="19">
        <v>6.7</v>
      </c>
      <c r="AK20" s="19">
        <v>6</v>
      </c>
      <c r="AL20" s="19">
        <v>7.3</v>
      </c>
      <c r="AM20" s="19">
        <v>6.5</v>
      </c>
      <c r="AN20" s="22">
        <f t="shared" si="8"/>
        <v>52.3</v>
      </c>
      <c r="AO20" s="21">
        <f t="shared" si="9"/>
        <v>6.5374999999999996</v>
      </c>
      <c r="AP20" s="43"/>
      <c r="AQ20" s="348">
        <v>6.15</v>
      </c>
      <c r="AR20" s="20"/>
      <c r="AS20" s="21">
        <f t="shared" si="10"/>
        <v>6.15</v>
      </c>
      <c r="AT20" s="23"/>
      <c r="AU20" s="19">
        <v>5.8</v>
      </c>
      <c r="AV20" s="19">
        <v>5.8</v>
      </c>
      <c r="AW20" s="19">
        <v>5.8</v>
      </c>
      <c r="AX20" s="19">
        <v>5.2</v>
      </c>
      <c r="AY20" s="19">
        <v>4.8</v>
      </c>
      <c r="AZ20" s="19">
        <v>4.8</v>
      </c>
      <c r="BA20" s="19">
        <v>5.3</v>
      </c>
      <c r="BB20" s="19">
        <v>6</v>
      </c>
      <c r="BC20" s="22">
        <f t="shared" si="11"/>
        <v>43.499999999999993</v>
      </c>
      <c r="BD20" s="21">
        <f t="shared" si="12"/>
        <v>5.4374999999999991</v>
      </c>
      <c r="BE20" s="23"/>
      <c r="BF20" s="19">
        <v>3.5</v>
      </c>
      <c r="BG20" s="19">
        <v>7.5</v>
      </c>
      <c r="BH20" s="19">
        <v>6</v>
      </c>
      <c r="BI20" s="19">
        <v>5</v>
      </c>
      <c r="BJ20" s="19">
        <v>3.8</v>
      </c>
      <c r="BK20" s="21">
        <f t="shared" si="13"/>
        <v>5.3450000000000006</v>
      </c>
      <c r="BL20" s="20"/>
      <c r="BM20" s="21">
        <f t="shared" si="14"/>
        <v>5.3450000000000006</v>
      </c>
      <c r="BN20" s="23"/>
      <c r="BO20" s="100">
        <f t="shared" si="15"/>
        <v>6.3900000000000006</v>
      </c>
      <c r="BP20" s="100">
        <f t="shared" si="16"/>
        <v>6.34375</v>
      </c>
      <c r="BQ20" s="100">
        <f t="shared" si="17"/>
        <v>5.3912499999999994</v>
      </c>
      <c r="BR20" s="349">
        <f t="shared" si="18"/>
        <v>6.0881249999999998</v>
      </c>
      <c r="BS20" s="25"/>
      <c r="BT20" s="24">
        <f t="shared" si="19"/>
        <v>6.0087500000000009</v>
      </c>
      <c r="BU20" s="41"/>
      <c r="BV20" s="26">
        <f t="shared" si="20"/>
        <v>6.0484375000000004</v>
      </c>
      <c r="BW20" s="32">
        <v>10</v>
      </c>
    </row>
    <row r="21" spans="1:75" x14ac:dyDescent="0.3">
      <c r="A21" s="394">
        <v>37</v>
      </c>
      <c r="B21" s="394" t="s">
        <v>142</v>
      </c>
      <c r="C21" s="394" t="s">
        <v>269</v>
      </c>
      <c r="D21" s="394" t="s">
        <v>320</v>
      </c>
      <c r="E21" s="394" t="s">
        <v>132</v>
      </c>
      <c r="F21" s="162">
        <v>7.8</v>
      </c>
      <c r="G21" s="162">
        <v>6</v>
      </c>
      <c r="H21" s="162">
        <v>5.8</v>
      </c>
      <c r="I21" s="162">
        <v>5</v>
      </c>
      <c r="J21" s="182">
        <f t="shared" si="0"/>
        <v>6.15</v>
      </c>
      <c r="K21" s="162">
        <v>5</v>
      </c>
      <c r="L21" s="162"/>
      <c r="M21" s="182">
        <f t="shared" si="1"/>
        <v>5</v>
      </c>
      <c r="N21" s="162">
        <v>6</v>
      </c>
      <c r="O21" s="162"/>
      <c r="P21" s="182">
        <f t="shared" si="2"/>
        <v>6</v>
      </c>
      <c r="Q21" s="21">
        <f t="shared" si="3"/>
        <v>5.660000000000001</v>
      </c>
      <c r="R21" s="17"/>
      <c r="S21" s="162">
        <v>5.5</v>
      </c>
      <c r="T21" s="162">
        <v>5</v>
      </c>
      <c r="U21" s="162">
        <v>5.8</v>
      </c>
      <c r="V21" s="162">
        <v>3</v>
      </c>
      <c r="W21" s="182">
        <f t="shared" si="4"/>
        <v>4.8250000000000002</v>
      </c>
      <c r="X21" s="162">
        <v>4</v>
      </c>
      <c r="Y21" s="162"/>
      <c r="Z21" s="182">
        <f t="shared" si="5"/>
        <v>4</v>
      </c>
      <c r="AA21" s="162">
        <v>4</v>
      </c>
      <c r="AB21" s="162"/>
      <c r="AC21" s="182">
        <f t="shared" si="6"/>
        <v>4</v>
      </c>
      <c r="AD21" s="21">
        <f t="shared" si="7"/>
        <v>4.33</v>
      </c>
      <c r="AE21" s="23"/>
      <c r="AF21" s="19">
        <v>6</v>
      </c>
      <c r="AG21" s="19">
        <v>6.5</v>
      </c>
      <c r="AH21" s="19">
        <v>6.5</v>
      </c>
      <c r="AI21" s="19">
        <v>7</v>
      </c>
      <c r="AJ21" s="19">
        <v>5</v>
      </c>
      <c r="AK21" s="19">
        <v>5.5</v>
      </c>
      <c r="AL21" s="19">
        <v>5.7</v>
      </c>
      <c r="AM21" s="19">
        <v>7</v>
      </c>
      <c r="AN21" s="22">
        <f t="shared" si="8"/>
        <v>49.2</v>
      </c>
      <c r="AO21" s="21">
        <f t="shared" si="9"/>
        <v>6.15</v>
      </c>
      <c r="AP21" s="43"/>
      <c r="AQ21" s="348">
        <v>7.2</v>
      </c>
      <c r="AR21" s="20"/>
      <c r="AS21" s="21">
        <f t="shared" si="10"/>
        <v>7.2</v>
      </c>
      <c r="AT21" s="23"/>
      <c r="AU21" s="19">
        <v>4.5999999999999996</v>
      </c>
      <c r="AV21" s="19">
        <v>6.8</v>
      </c>
      <c r="AW21" s="19">
        <v>5.6</v>
      </c>
      <c r="AX21" s="19">
        <v>6</v>
      </c>
      <c r="AY21" s="19">
        <v>5.2</v>
      </c>
      <c r="AZ21" s="19">
        <v>5.2</v>
      </c>
      <c r="BA21" s="19">
        <v>5</v>
      </c>
      <c r="BB21" s="19">
        <v>5.3</v>
      </c>
      <c r="BC21" s="22">
        <f t="shared" si="11"/>
        <v>43.699999999999996</v>
      </c>
      <c r="BD21" s="21">
        <f t="shared" si="12"/>
        <v>5.4624999999999995</v>
      </c>
      <c r="BE21" s="23"/>
      <c r="BF21" s="19">
        <v>4.8</v>
      </c>
      <c r="BG21" s="19">
        <v>9</v>
      </c>
      <c r="BH21" s="19">
        <v>8</v>
      </c>
      <c r="BI21" s="19">
        <v>5</v>
      </c>
      <c r="BJ21" s="19">
        <v>4</v>
      </c>
      <c r="BK21" s="21">
        <f t="shared" si="13"/>
        <v>6.41</v>
      </c>
      <c r="BL21" s="20"/>
      <c r="BM21" s="21">
        <f t="shared" si="14"/>
        <v>6.41</v>
      </c>
      <c r="BN21" s="23"/>
      <c r="BO21" s="100">
        <f t="shared" si="15"/>
        <v>4.995000000000001</v>
      </c>
      <c r="BP21" s="100">
        <f t="shared" si="16"/>
        <v>6.6750000000000007</v>
      </c>
      <c r="BQ21" s="100">
        <f t="shared" si="17"/>
        <v>5.9362499999999994</v>
      </c>
      <c r="BR21" s="349">
        <f t="shared" si="18"/>
        <v>5.7696874999999999</v>
      </c>
      <c r="BS21" s="25"/>
      <c r="BT21" s="24">
        <f t="shared" si="19"/>
        <v>6.2850000000000001</v>
      </c>
      <c r="BU21" s="41"/>
      <c r="BV21" s="26">
        <f t="shared" si="20"/>
        <v>6.02734375</v>
      </c>
      <c r="BW21" s="32">
        <v>11</v>
      </c>
    </row>
    <row r="22" spans="1:75" x14ac:dyDescent="0.3">
      <c r="A22" s="394">
        <v>33</v>
      </c>
      <c r="B22" s="394" t="s">
        <v>192</v>
      </c>
      <c r="C22" s="394" t="s">
        <v>269</v>
      </c>
      <c r="D22" s="394" t="s">
        <v>320</v>
      </c>
      <c r="E22" s="394" t="s">
        <v>132</v>
      </c>
      <c r="F22" s="162">
        <v>6</v>
      </c>
      <c r="G22" s="162">
        <v>5.8</v>
      </c>
      <c r="H22" s="162">
        <v>5.8</v>
      </c>
      <c r="I22" s="162">
        <v>5</v>
      </c>
      <c r="J22" s="182">
        <f t="shared" si="0"/>
        <v>5.65</v>
      </c>
      <c r="K22" s="162">
        <v>4</v>
      </c>
      <c r="L22" s="162">
        <v>1</v>
      </c>
      <c r="M22" s="182">
        <f t="shared" si="1"/>
        <v>3</v>
      </c>
      <c r="N22" s="162">
        <v>6</v>
      </c>
      <c r="O22" s="162"/>
      <c r="P22" s="182">
        <f t="shared" si="2"/>
        <v>6</v>
      </c>
      <c r="Q22" s="21">
        <f t="shared" si="3"/>
        <v>4.66</v>
      </c>
      <c r="R22" s="17"/>
      <c r="S22" s="162">
        <v>5.5</v>
      </c>
      <c r="T22" s="162">
        <v>5</v>
      </c>
      <c r="U22" s="162">
        <v>5.8</v>
      </c>
      <c r="V22" s="162">
        <v>3</v>
      </c>
      <c r="W22" s="182">
        <f t="shared" si="4"/>
        <v>4.8250000000000002</v>
      </c>
      <c r="X22" s="162">
        <v>4</v>
      </c>
      <c r="Y22" s="162"/>
      <c r="Z22" s="182">
        <f t="shared" si="5"/>
        <v>4</v>
      </c>
      <c r="AA22" s="162">
        <v>4</v>
      </c>
      <c r="AB22" s="162"/>
      <c r="AC22" s="182">
        <f t="shared" si="6"/>
        <v>4</v>
      </c>
      <c r="AD22" s="21">
        <f t="shared" si="7"/>
        <v>4.33</v>
      </c>
      <c r="AE22" s="23"/>
      <c r="AF22" s="19">
        <v>6.3</v>
      </c>
      <c r="AG22" s="19">
        <v>7</v>
      </c>
      <c r="AH22" s="19">
        <v>7</v>
      </c>
      <c r="AI22" s="19">
        <v>6</v>
      </c>
      <c r="AJ22" s="19">
        <v>4</v>
      </c>
      <c r="AK22" s="19">
        <v>5.2</v>
      </c>
      <c r="AL22" s="19">
        <v>6</v>
      </c>
      <c r="AM22" s="19">
        <v>5.8</v>
      </c>
      <c r="AN22" s="22">
        <f t="shared" si="8"/>
        <v>47.3</v>
      </c>
      <c r="AO22" s="21">
        <f t="shared" si="9"/>
        <v>5.9124999999999996</v>
      </c>
      <c r="AP22" s="43"/>
      <c r="AQ22" s="348">
        <v>5.86</v>
      </c>
      <c r="AR22" s="20"/>
      <c r="AS22" s="21">
        <f t="shared" si="10"/>
        <v>5.86</v>
      </c>
      <c r="AT22" s="23"/>
      <c r="AU22" s="19">
        <v>6.2</v>
      </c>
      <c r="AV22" s="19">
        <v>6.3</v>
      </c>
      <c r="AW22" s="19">
        <v>7</v>
      </c>
      <c r="AX22" s="19">
        <v>5.8</v>
      </c>
      <c r="AY22" s="19">
        <v>6.5</v>
      </c>
      <c r="AZ22" s="19">
        <v>6.5</v>
      </c>
      <c r="BA22" s="19">
        <v>5.8</v>
      </c>
      <c r="BB22" s="19">
        <v>6</v>
      </c>
      <c r="BC22" s="22">
        <f t="shared" si="11"/>
        <v>50.099999999999994</v>
      </c>
      <c r="BD22" s="21">
        <f t="shared" si="12"/>
        <v>6.2624999999999993</v>
      </c>
      <c r="BE22" s="23"/>
      <c r="BF22" s="19">
        <v>5.2</v>
      </c>
      <c r="BG22" s="19">
        <v>6</v>
      </c>
      <c r="BH22" s="19">
        <v>6.5</v>
      </c>
      <c r="BI22" s="19">
        <v>5.2</v>
      </c>
      <c r="BJ22" s="19">
        <v>5.6</v>
      </c>
      <c r="BK22" s="21">
        <f t="shared" si="13"/>
        <v>5.72</v>
      </c>
      <c r="BL22" s="20"/>
      <c r="BM22" s="21">
        <f t="shared" si="14"/>
        <v>5.72</v>
      </c>
      <c r="BN22" s="23"/>
      <c r="BO22" s="100">
        <f t="shared" si="15"/>
        <v>4.4950000000000001</v>
      </c>
      <c r="BP22" s="100">
        <f t="shared" si="16"/>
        <v>5.8862500000000004</v>
      </c>
      <c r="BQ22" s="100">
        <f t="shared" si="17"/>
        <v>5.9912499999999991</v>
      </c>
      <c r="BR22" s="349">
        <f t="shared" si="18"/>
        <v>5.7306249999999999</v>
      </c>
      <c r="BS22" s="25"/>
      <c r="BT22" s="24">
        <f t="shared" si="19"/>
        <v>5.4424999999999999</v>
      </c>
      <c r="BU22" s="41"/>
      <c r="BV22" s="26">
        <f t="shared" si="20"/>
        <v>5.5865624999999994</v>
      </c>
      <c r="BW22" s="32">
        <v>12</v>
      </c>
    </row>
    <row r="23" spans="1:75" x14ac:dyDescent="0.3">
      <c r="A23" s="448">
        <v>46</v>
      </c>
      <c r="B23" s="448" t="s">
        <v>180</v>
      </c>
      <c r="C23" s="448" t="s">
        <v>273</v>
      </c>
      <c r="D23" s="448" t="s">
        <v>274</v>
      </c>
      <c r="E23" s="448" t="s">
        <v>124</v>
      </c>
      <c r="F23" s="162">
        <v>5.8</v>
      </c>
      <c r="G23" s="162">
        <v>6.3</v>
      </c>
      <c r="H23" s="162">
        <v>5.8</v>
      </c>
      <c r="I23" s="162">
        <v>6.5</v>
      </c>
      <c r="J23" s="182">
        <f t="shared" si="0"/>
        <v>6.1</v>
      </c>
      <c r="K23" s="162">
        <v>6</v>
      </c>
      <c r="L23" s="162"/>
      <c r="M23" s="182">
        <f t="shared" si="1"/>
        <v>6</v>
      </c>
      <c r="N23" s="162">
        <v>8.5</v>
      </c>
      <c r="O23" s="162"/>
      <c r="P23" s="182">
        <f t="shared" si="2"/>
        <v>8.5</v>
      </c>
      <c r="Q23" s="21">
        <f t="shared" si="3"/>
        <v>6.54</v>
      </c>
      <c r="R23" s="17"/>
      <c r="S23" s="162">
        <v>5.8</v>
      </c>
      <c r="T23" s="162">
        <v>6.3</v>
      </c>
      <c r="U23" s="162">
        <v>5.8</v>
      </c>
      <c r="V23" s="162">
        <v>6.5</v>
      </c>
      <c r="W23" s="182">
        <f t="shared" si="4"/>
        <v>6.1</v>
      </c>
      <c r="X23" s="162">
        <v>7</v>
      </c>
      <c r="Y23" s="162"/>
      <c r="Z23" s="182">
        <f t="shared" si="5"/>
        <v>7</v>
      </c>
      <c r="AA23" s="162">
        <v>8.5</v>
      </c>
      <c r="AB23" s="162"/>
      <c r="AC23" s="182">
        <f t="shared" si="6"/>
        <v>8.5</v>
      </c>
      <c r="AD23" s="21">
        <f t="shared" si="7"/>
        <v>6.94</v>
      </c>
      <c r="AE23" s="23"/>
      <c r="AF23" s="19">
        <v>3.8</v>
      </c>
      <c r="AG23" s="19">
        <v>5</v>
      </c>
      <c r="AH23" s="19">
        <v>4.8</v>
      </c>
      <c r="AI23" s="19">
        <v>6.3</v>
      </c>
      <c r="AJ23" s="19">
        <v>6</v>
      </c>
      <c r="AK23" s="19">
        <v>6.2</v>
      </c>
      <c r="AL23" s="19">
        <v>0</v>
      </c>
      <c r="AM23" s="19">
        <v>5</v>
      </c>
      <c r="AN23" s="22">
        <f t="shared" si="8"/>
        <v>37.1</v>
      </c>
      <c r="AO23" s="21">
        <f t="shared" si="9"/>
        <v>4.6375000000000002</v>
      </c>
      <c r="AP23" s="43"/>
      <c r="AQ23" s="348">
        <v>6.89</v>
      </c>
      <c r="AR23" s="20"/>
      <c r="AS23" s="21">
        <f t="shared" si="10"/>
        <v>6.89</v>
      </c>
      <c r="AT23" s="23"/>
      <c r="AU23" s="19">
        <v>2.4</v>
      </c>
      <c r="AV23" s="19">
        <v>5</v>
      </c>
      <c r="AW23" s="19">
        <v>5.2</v>
      </c>
      <c r="AX23" s="19">
        <v>5.2</v>
      </c>
      <c r="AY23" s="19">
        <v>4.2</v>
      </c>
      <c r="AZ23" s="19">
        <v>4.2</v>
      </c>
      <c r="BA23" s="19">
        <v>0</v>
      </c>
      <c r="BB23" s="19">
        <v>3.2</v>
      </c>
      <c r="BC23" s="22">
        <f t="shared" si="11"/>
        <v>29.4</v>
      </c>
      <c r="BD23" s="21">
        <f t="shared" si="12"/>
        <v>3.6749999999999998</v>
      </c>
      <c r="BE23" s="23"/>
      <c r="BF23" s="19">
        <v>5.5</v>
      </c>
      <c r="BG23" s="19">
        <v>5</v>
      </c>
      <c r="BH23" s="19">
        <v>6</v>
      </c>
      <c r="BI23" s="19">
        <v>3.5</v>
      </c>
      <c r="BJ23" s="19">
        <v>3</v>
      </c>
      <c r="BK23" s="21">
        <f t="shared" si="13"/>
        <v>4.7</v>
      </c>
      <c r="BL23" s="20"/>
      <c r="BM23" s="21">
        <f t="shared" si="14"/>
        <v>4.7</v>
      </c>
      <c r="BN23" s="23"/>
      <c r="BO23" s="100">
        <f t="shared" si="15"/>
        <v>6.74</v>
      </c>
      <c r="BP23" s="100">
        <f t="shared" si="16"/>
        <v>5.7637499999999999</v>
      </c>
      <c r="BQ23" s="100">
        <f t="shared" si="17"/>
        <v>4.1875</v>
      </c>
      <c r="BR23" s="349">
        <f t="shared" si="18"/>
        <v>4.7521874999999998</v>
      </c>
      <c r="BS23" s="25"/>
      <c r="BT23" s="24">
        <f t="shared" si="19"/>
        <v>6.3549999999999995</v>
      </c>
      <c r="BU23" s="41"/>
      <c r="BV23" s="26">
        <f t="shared" si="20"/>
        <v>5.5535937499999992</v>
      </c>
      <c r="BW23" s="32">
        <v>13</v>
      </c>
    </row>
    <row r="24" spans="1:75" x14ac:dyDescent="0.3">
      <c r="A24" s="448">
        <v>49</v>
      </c>
      <c r="B24" s="448" t="s">
        <v>179</v>
      </c>
      <c r="C24" s="448" t="s">
        <v>273</v>
      </c>
      <c r="D24" s="448" t="s">
        <v>274</v>
      </c>
      <c r="E24" s="448" t="s">
        <v>124</v>
      </c>
      <c r="F24" s="162">
        <v>5.8</v>
      </c>
      <c r="G24" s="162">
        <v>6.3</v>
      </c>
      <c r="H24" s="162">
        <v>5.8</v>
      </c>
      <c r="I24" s="162">
        <v>6.5</v>
      </c>
      <c r="J24" s="182">
        <f t="shared" si="0"/>
        <v>6.1</v>
      </c>
      <c r="K24" s="162">
        <v>5.5</v>
      </c>
      <c r="L24" s="162">
        <v>0.5</v>
      </c>
      <c r="M24" s="182">
        <f t="shared" si="1"/>
        <v>5</v>
      </c>
      <c r="N24" s="162">
        <v>8.5</v>
      </c>
      <c r="O24" s="162"/>
      <c r="P24" s="182">
        <f t="shared" si="2"/>
        <v>8.5</v>
      </c>
      <c r="Q24" s="21">
        <f t="shared" si="3"/>
        <v>6.14</v>
      </c>
      <c r="R24" s="17"/>
      <c r="S24" s="162">
        <v>5.8</v>
      </c>
      <c r="T24" s="162">
        <v>5.5</v>
      </c>
      <c r="U24" s="162">
        <v>5.8</v>
      </c>
      <c r="V24" s="162">
        <v>6.5</v>
      </c>
      <c r="W24" s="182">
        <f t="shared" si="4"/>
        <v>5.9</v>
      </c>
      <c r="X24" s="162">
        <v>5</v>
      </c>
      <c r="Y24" s="162">
        <v>0.3</v>
      </c>
      <c r="Z24" s="182">
        <f t="shared" si="5"/>
        <v>4.7</v>
      </c>
      <c r="AA24" s="162">
        <v>8.5</v>
      </c>
      <c r="AB24" s="162"/>
      <c r="AC24" s="182">
        <f t="shared" si="6"/>
        <v>8.5</v>
      </c>
      <c r="AD24" s="21">
        <f t="shared" si="7"/>
        <v>5.94</v>
      </c>
      <c r="AE24" s="23"/>
      <c r="AF24" s="19">
        <v>4.8</v>
      </c>
      <c r="AG24" s="19">
        <v>5.3</v>
      </c>
      <c r="AH24" s="19">
        <v>5.7</v>
      </c>
      <c r="AI24" s="19">
        <v>0</v>
      </c>
      <c r="AJ24" s="19">
        <v>4.8</v>
      </c>
      <c r="AK24" s="19">
        <v>5.9</v>
      </c>
      <c r="AL24" s="19">
        <v>6</v>
      </c>
      <c r="AM24" s="19">
        <v>6.5</v>
      </c>
      <c r="AN24" s="22">
        <f t="shared" si="8"/>
        <v>39</v>
      </c>
      <c r="AO24" s="21">
        <f t="shared" si="9"/>
        <v>4.875</v>
      </c>
      <c r="AP24" s="43"/>
      <c r="AQ24" s="348">
        <v>5.34</v>
      </c>
      <c r="AR24" s="20"/>
      <c r="AS24" s="21">
        <f t="shared" si="10"/>
        <v>5.34</v>
      </c>
      <c r="AT24" s="23"/>
      <c r="AU24" s="19">
        <v>4</v>
      </c>
      <c r="AV24" s="19">
        <v>5.2</v>
      </c>
      <c r="AW24" s="19">
        <v>5.6</v>
      </c>
      <c r="AX24" s="19">
        <v>0</v>
      </c>
      <c r="AY24" s="19">
        <v>4.8</v>
      </c>
      <c r="AZ24" s="19">
        <v>5</v>
      </c>
      <c r="BA24" s="19">
        <v>5</v>
      </c>
      <c r="BB24" s="19">
        <v>5.2</v>
      </c>
      <c r="BC24" s="22">
        <f t="shared" si="11"/>
        <v>34.799999999999997</v>
      </c>
      <c r="BD24" s="21">
        <f t="shared" si="12"/>
        <v>4.3499999999999996</v>
      </c>
      <c r="BE24" s="23"/>
      <c r="BF24" s="19">
        <v>3.5</v>
      </c>
      <c r="BG24" s="19">
        <v>8</v>
      </c>
      <c r="BH24" s="19">
        <v>6</v>
      </c>
      <c r="BI24" s="19">
        <v>4.8</v>
      </c>
      <c r="BJ24" s="19">
        <v>5.2</v>
      </c>
      <c r="BK24" s="21">
        <f t="shared" si="13"/>
        <v>5.6400000000000006</v>
      </c>
      <c r="BL24" s="20"/>
      <c r="BM24" s="21">
        <f t="shared" si="14"/>
        <v>5.6400000000000006</v>
      </c>
      <c r="BN24" s="23"/>
      <c r="BO24" s="100">
        <f t="shared" si="15"/>
        <v>6.04</v>
      </c>
      <c r="BP24" s="100">
        <f t="shared" si="16"/>
        <v>5.1074999999999999</v>
      </c>
      <c r="BQ24" s="100">
        <f t="shared" si="17"/>
        <v>4.9950000000000001</v>
      </c>
      <c r="BR24" s="349">
        <f t="shared" si="18"/>
        <v>4.9943749999999998</v>
      </c>
      <c r="BS24" s="25"/>
      <c r="BT24" s="24">
        <f t="shared" si="19"/>
        <v>5.5650000000000004</v>
      </c>
      <c r="BU24" s="41"/>
      <c r="BV24" s="26">
        <f t="shared" si="20"/>
        <v>5.2796874999999996</v>
      </c>
      <c r="BW24" s="32">
        <v>14</v>
      </c>
    </row>
    <row r="25" spans="1:75" x14ac:dyDescent="0.3">
      <c r="A25" s="394">
        <v>34</v>
      </c>
      <c r="B25" s="394" t="s">
        <v>191</v>
      </c>
      <c r="C25" s="394" t="s">
        <v>269</v>
      </c>
      <c r="D25" s="394" t="s">
        <v>320</v>
      </c>
      <c r="E25" s="394" t="s">
        <v>132</v>
      </c>
      <c r="F25" s="162">
        <v>7.8</v>
      </c>
      <c r="G25" s="162">
        <v>6</v>
      </c>
      <c r="H25" s="162">
        <v>5.8</v>
      </c>
      <c r="I25" s="162">
        <v>5</v>
      </c>
      <c r="J25" s="182">
        <f t="shared" si="0"/>
        <v>6.15</v>
      </c>
      <c r="K25" s="162">
        <v>5</v>
      </c>
      <c r="L25" s="162"/>
      <c r="M25" s="182">
        <f t="shared" si="1"/>
        <v>5</v>
      </c>
      <c r="N25" s="162">
        <v>6</v>
      </c>
      <c r="O25" s="162"/>
      <c r="P25" s="182">
        <f t="shared" si="2"/>
        <v>6</v>
      </c>
      <c r="Q25" s="21">
        <f t="shared" si="3"/>
        <v>5.660000000000001</v>
      </c>
      <c r="R25" s="17"/>
      <c r="S25" s="162">
        <v>5.5</v>
      </c>
      <c r="T25" s="162">
        <v>5</v>
      </c>
      <c r="U25" s="162">
        <v>5.8</v>
      </c>
      <c r="V25" s="162">
        <v>3</v>
      </c>
      <c r="W25" s="182">
        <f t="shared" si="4"/>
        <v>4.8250000000000002</v>
      </c>
      <c r="X25" s="162">
        <v>4</v>
      </c>
      <c r="Y25" s="162"/>
      <c r="Z25" s="182">
        <f t="shared" si="5"/>
        <v>4</v>
      </c>
      <c r="AA25" s="162">
        <v>4</v>
      </c>
      <c r="AB25" s="162"/>
      <c r="AC25" s="182">
        <f t="shared" si="6"/>
        <v>4</v>
      </c>
      <c r="AD25" s="21">
        <f t="shared" si="7"/>
        <v>4.33</v>
      </c>
      <c r="AE25" s="23"/>
      <c r="AF25" s="19">
        <v>5.9</v>
      </c>
      <c r="AG25" s="19">
        <v>5.3</v>
      </c>
      <c r="AH25" s="19">
        <v>6</v>
      </c>
      <c r="AI25" s="19">
        <v>6.3</v>
      </c>
      <c r="AJ25" s="19">
        <v>5.8</v>
      </c>
      <c r="AK25" s="19">
        <v>4.8</v>
      </c>
      <c r="AL25" s="19">
        <v>5.3</v>
      </c>
      <c r="AM25" s="19">
        <v>6.3</v>
      </c>
      <c r="AN25" s="22">
        <f t="shared" si="8"/>
        <v>45.699999999999996</v>
      </c>
      <c r="AO25" s="21">
        <f t="shared" si="9"/>
        <v>5.7124999999999995</v>
      </c>
      <c r="AP25" s="43"/>
      <c r="AQ25" s="348">
        <v>4.2</v>
      </c>
      <c r="AR25" s="20"/>
      <c r="AS25" s="21">
        <f t="shared" si="10"/>
        <v>4.2</v>
      </c>
      <c r="AT25" s="23"/>
      <c r="AU25" s="19">
        <v>4.8</v>
      </c>
      <c r="AV25" s="19">
        <v>5</v>
      </c>
      <c r="AW25" s="19">
        <v>5.2</v>
      </c>
      <c r="AX25" s="19">
        <v>4.8</v>
      </c>
      <c r="AY25" s="19">
        <v>5.2</v>
      </c>
      <c r="AZ25" s="19">
        <v>3</v>
      </c>
      <c r="BA25" s="19">
        <v>5.3</v>
      </c>
      <c r="BB25" s="19">
        <v>4.8</v>
      </c>
      <c r="BC25" s="22">
        <f t="shared" si="11"/>
        <v>38.099999999999994</v>
      </c>
      <c r="BD25" s="21">
        <f t="shared" si="12"/>
        <v>4.7624999999999993</v>
      </c>
      <c r="BE25" s="23"/>
      <c r="BF25" s="19">
        <v>4</v>
      </c>
      <c r="BG25" s="19">
        <v>7</v>
      </c>
      <c r="BH25" s="19">
        <v>6</v>
      </c>
      <c r="BI25" s="19">
        <v>3.8</v>
      </c>
      <c r="BJ25" s="19">
        <v>2.8</v>
      </c>
      <c r="BK25" s="21">
        <f t="shared" si="13"/>
        <v>4.93</v>
      </c>
      <c r="BL25" s="20"/>
      <c r="BM25" s="21">
        <f t="shared" si="14"/>
        <v>4.93</v>
      </c>
      <c r="BN25" s="23"/>
      <c r="BO25" s="100">
        <f t="shared" si="15"/>
        <v>4.995000000000001</v>
      </c>
      <c r="BP25" s="100">
        <f t="shared" si="16"/>
        <v>4.9562499999999998</v>
      </c>
      <c r="BQ25" s="100">
        <f t="shared" si="17"/>
        <v>4.8462499999999995</v>
      </c>
      <c r="BR25" s="349">
        <f t="shared" si="18"/>
        <v>5.3431250000000006</v>
      </c>
      <c r="BS25" s="25"/>
      <c r="BT25" s="24">
        <f t="shared" si="19"/>
        <v>4.415</v>
      </c>
      <c r="BU25" s="41"/>
      <c r="BV25" s="26">
        <f t="shared" si="20"/>
        <v>4.8790624999999999</v>
      </c>
      <c r="BW25" s="32">
        <v>15</v>
      </c>
    </row>
    <row r="26" spans="1:75" x14ac:dyDescent="0.3">
      <c r="A26" s="394">
        <v>41</v>
      </c>
      <c r="B26" s="394" t="s">
        <v>141</v>
      </c>
      <c r="C26" s="394" t="s">
        <v>269</v>
      </c>
      <c r="D26" s="394" t="s">
        <v>320</v>
      </c>
      <c r="E26" s="394" t="s">
        <v>132</v>
      </c>
      <c r="F26" s="162">
        <v>7.8</v>
      </c>
      <c r="G26" s="162">
        <v>6</v>
      </c>
      <c r="H26" s="162">
        <v>5.8</v>
      </c>
      <c r="I26" s="162">
        <v>5</v>
      </c>
      <c r="J26" s="182">
        <f t="shared" si="0"/>
        <v>6.15</v>
      </c>
      <c r="K26" s="162">
        <v>5</v>
      </c>
      <c r="L26" s="162"/>
      <c r="M26" s="182">
        <f t="shared" si="1"/>
        <v>5</v>
      </c>
      <c r="N26" s="162">
        <v>6</v>
      </c>
      <c r="O26" s="162"/>
      <c r="P26" s="182">
        <f t="shared" si="2"/>
        <v>6</v>
      </c>
      <c r="Q26" s="21">
        <f t="shared" si="3"/>
        <v>5.660000000000001</v>
      </c>
      <c r="R26" s="17"/>
      <c r="S26" s="162">
        <v>5.5</v>
      </c>
      <c r="T26" s="162">
        <v>5</v>
      </c>
      <c r="U26" s="162">
        <v>5.8</v>
      </c>
      <c r="V26" s="162">
        <v>3</v>
      </c>
      <c r="W26" s="182">
        <f t="shared" si="4"/>
        <v>4.8250000000000002</v>
      </c>
      <c r="X26" s="162">
        <v>3.5</v>
      </c>
      <c r="Y26" s="162"/>
      <c r="Z26" s="182">
        <f t="shared" si="5"/>
        <v>3.5</v>
      </c>
      <c r="AA26" s="162">
        <v>4</v>
      </c>
      <c r="AB26" s="162"/>
      <c r="AC26" s="182">
        <f t="shared" si="6"/>
        <v>4</v>
      </c>
      <c r="AD26" s="21">
        <f t="shared" si="7"/>
        <v>4.13</v>
      </c>
      <c r="AE26" s="23"/>
      <c r="AF26" s="19">
        <v>4</v>
      </c>
      <c r="AG26" s="19">
        <v>4.9000000000000004</v>
      </c>
      <c r="AH26" s="19">
        <v>5</v>
      </c>
      <c r="AI26" s="19">
        <v>4.9000000000000004</v>
      </c>
      <c r="AJ26" s="19">
        <v>4</v>
      </c>
      <c r="AK26" s="19">
        <v>4.0999999999999996</v>
      </c>
      <c r="AL26" s="19">
        <v>5.5</v>
      </c>
      <c r="AM26" s="19">
        <v>5</v>
      </c>
      <c r="AN26" s="22">
        <f t="shared" si="8"/>
        <v>37.4</v>
      </c>
      <c r="AO26" s="21">
        <f t="shared" si="9"/>
        <v>4.6749999999999998</v>
      </c>
      <c r="AP26" s="43"/>
      <c r="AQ26" s="348">
        <v>4.4000000000000004</v>
      </c>
      <c r="AR26" s="20"/>
      <c r="AS26" s="21">
        <f t="shared" si="10"/>
        <v>4.4000000000000004</v>
      </c>
      <c r="AT26" s="23"/>
      <c r="AU26" s="19">
        <v>6</v>
      </c>
      <c r="AV26" s="19">
        <v>5.8</v>
      </c>
      <c r="AW26" s="19">
        <v>6</v>
      </c>
      <c r="AX26" s="19">
        <v>6</v>
      </c>
      <c r="AY26" s="19">
        <v>5.6</v>
      </c>
      <c r="AZ26" s="19">
        <v>5.6</v>
      </c>
      <c r="BA26" s="19">
        <v>4</v>
      </c>
      <c r="BB26" s="19">
        <v>5.2</v>
      </c>
      <c r="BC26" s="22">
        <f t="shared" si="11"/>
        <v>44.2</v>
      </c>
      <c r="BD26" s="21">
        <f t="shared" si="12"/>
        <v>5.5250000000000004</v>
      </c>
      <c r="BE26" s="23"/>
      <c r="BF26" s="19">
        <v>3.5</v>
      </c>
      <c r="BG26" s="19">
        <v>7</v>
      </c>
      <c r="BH26" s="19">
        <v>6</v>
      </c>
      <c r="BI26" s="19">
        <v>4</v>
      </c>
      <c r="BJ26" s="19">
        <v>3.8</v>
      </c>
      <c r="BK26" s="21">
        <f t="shared" si="13"/>
        <v>5.0200000000000005</v>
      </c>
      <c r="BL26" s="20"/>
      <c r="BM26" s="21">
        <f t="shared" si="14"/>
        <v>5.0200000000000005</v>
      </c>
      <c r="BN26" s="23"/>
      <c r="BO26" s="100">
        <f t="shared" si="15"/>
        <v>4.8950000000000005</v>
      </c>
      <c r="BP26" s="100">
        <f t="shared" si="16"/>
        <v>4.5374999999999996</v>
      </c>
      <c r="BQ26" s="100">
        <f t="shared" si="17"/>
        <v>5.2725000000000009</v>
      </c>
      <c r="BR26" s="349">
        <f t="shared" si="18"/>
        <v>5.24</v>
      </c>
      <c r="BS26" s="25"/>
      <c r="BT26" s="24">
        <f t="shared" si="19"/>
        <v>4.4874999999999998</v>
      </c>
      <c r="BU26" s="41"/>
      <c r="BV26" s="26">
        <f t="shared" si="20"/>
        <v>4.8637499999999996</v>
      </c>
      <c r="BW26" s="32">
        <v>16</v>
      </c>
    </row>
    <row r="27" spans="1:75" x14ac:dyDescent="0.3">
      <c r="A27" s="448">
        <v>65</v>
      </c>
      <c r="B27" s="448" t="s">
        <v>145</v>
      </c>
      <c r="C27" s="448" t="s">
        <v>277</v>
      </c>
      <c r="D27" s="448" t="s">
        <v>276</v>
      </c>
      <c r="E27" s="448" t="s">
        <v>140</v>
      </c>
      <c r="F27" s="162">
        <v>6</v>
      </c>
      <c r="G27" s="162">
        <v>6</v>
      </c>
      <c r="H27" s="162">
        <v>4.8</v>
      </c>
      <c r="I27" s="162">
        <v>5.5</v>
      </c>
      <c r="J27" s="182">
        <f t="shared" si="0"/>
        <v>5.5750000000000002</v>
      </c>
      <c r="K27" s="162">
        <v>6.5</v>
      </c>
      <c r="L27" s="162"/>
      <c r="M27" s="182">
        <f t="shared" si="1"/>
        <v>6.5</v>
      </c>
      <c r="N27" s="162">
        <v>8.5</v>
      </c>
      <c r="O27" s="162"/>
      <c r="P27" s="182">
        <f t="shared" si="2"/>
        <v>8.5</v>
      </c>
      <c r="Q27" s="21">
        <f t="shared" si="3"/>
        <v>6.53</v>
      </c>
      <c r="R27" s="17"/>
      <c r="S27" s="162">
        <v>6</v>
      </c>
      <c r="T27" s="162">
        <v>6</v>
      </c>
      <c r="U27" s="162">
        <v>4.8</v>
      </c>
      <c r="V27" s="162">
        <v>5.5</v>
      </c>
      <c r="W27" s="182">
        <f t="shared" si="4"/>
        <v>5.5750000000000002</v>
      </c>
      <c r="X27" s="162">
        <v>6</v>
      </c>
      <c r="Y27" s="162"/>
      <c r="Z27" s="182">
        <f t="shared" si="5"/>
        <v>6</v>
      </c>
      <c r="AA27" s="162">
        <v>8.5</v>
      </c>
      <c r="AB27" s="162"/>
      <c r="AC27" s="182">
        <f t="shared" si="6"/>
        <v>8.5</v>
      </c>
      <c r="AD27" s="21">
        <f t="shared" si="7"/>
        <v>6.330000000000001</v>
      </c>
      <c r="AE27" s="23"/>
      <c r="AF27" s="19">
        <v>0</v>
      </c>
      <c r="AG27" s="19">
        <v>5.0999999999999996</v>
      </c>
      <c r="AH27" s="19">
        <v>5.2</v>
      </c>
      <c r="AI27" s="19">
        <v>4.9000000000000004</v>
      </c>
      <c r="AJ27" s="19">
        <v>5</v>
      </c>
      <c r="AK27" s="19">
        <v>4.9000000000000004</v>
      </c>
      <c r="AL27" s="19">
        <v>5.9</v>
      </c>
      <c r="AM27" s="19">
        <v>5</v>
      </c>
      <c r="AN27" s="22">
        <f t="shared" si="8"/>
        <v>36</v>
      </c>
      <c r="AO27" s="21">
        <f t="shared" si="9"/>
        <v>4.5</v>
      </c>
      <c r="AP27" s="43"/>
      <c r="AQ27" s="348">
        <v>4.13</v>
      </c>
      <c r="AR27" s="20"/>
      <c r="AS27" s="21">
        <f t="shared" si="10"/>
        <v>4.13</v>
      </c>
      <c r="AT27" s="23"/>
      <c r="AU27" s="19">
        <v>0</v>
      </c>
      <c r="AV27" s="19">
        <v>5.2</v>
      </c>
      <c r="AW27" s="19">
        <v>4.8</v>
      </c>
      <c r="AX27" s="19">
        <v>5</v>
      </c>
      <c r="AY27" s="19">
        <v>5</v>
      </c>
      <c r="AZ27" s="19">
        <v>5</v>
      </c>
      <c r="BA27" s="19">
        <v>4.8</v>
      </c>
      <c r="BB27" s="19">
        <v>3.5</v>
      </c>
      <c r="BC27" s="22">
        <f t="shared" si="11"/>
        <v>33.299999999999997</v>
      </c>
      <c r="BD27" s="21">
        <f t="shared" si="12"/>
        <v>4.1624999999999996</v>
      </c>
      <c r="BE27" s="23"/>
      <c r="BF27" s="19">
        <v>3.5</v>
      </c>
      <c r="BG27" s="19">
        <v>5.5</v>
      </c>
      <c r="BH27" s="19">
        <v>4.5</v>
      </c>
      <c r="BI27" s="19">
        <v>4.8</v>
      </c>
      <c r="BJ27" s="19">
        <v>3.8</v>
      </c>
      <c r="BK27" s="21">
        <f t="shared" si="13"/>
        <v>4.5049999999999999</v>
      </c>
      <c r="BL27" s="20"/>
      <c r="BM27" s="21">
        <f t="shared" si="14"/>
        <v>4.5049999999999999</v>
      </c>
      <c r="BN27" s="23"/>
      <c r="BO27" s="100">
        <f t="shared" si="15"/>
        <v>6.4300000000000006</v>
      </c>
      <c r="BP27" s="100">
        <f t="shared" si="16"/>
        <v>4.3149999999999995</v>
      </c>
      <c r="BQ27" s="100">
        <f t="shared" si="17"/>
        <v>4.3337500000000002</v>
      </c>
      <c r="BR27" s="349">
        <f t="shared" si="18"/>
        <v>4.8809374999999999</v>
      </c>
      <c r="BS27" s="25"/>
      <c r="BT27" s="24">
        <f t="shared" si="19"/>
        <v>4.7737499999999997</v>
      </c>
      <c r="BU27" s="41"/>
      <c r="BV27" s="26">
        <f t="shared" si="20"/>
        <v>4.8273437499999998</v>
      </c>
      <c r="BW27" s="32">
        <v>17</v>
      </c>
    </row>
    <row r="28" spans="1:75" s="551" customFormat="1" x14ac:dyDescent="0.3">
      <c r="A28" s="464">
        <v>22</v>
      </c>
      <c r="B28" s="464" t="s">
        <v>173</v>
      </c>
      <c r="C28" s="464" t="s">
        <v>278</v>
      </c>
      <c r="D28" s="464" t="s">
        <v>184</v>
      </c>
      <c r="E28" s="464" t="s">
        <v>129</v>
      </c>
      <c r="F28" s="465"/>
      <c r="G28" s="465"/>
      <c r="H28" s="465"/>
      <c r="I28" s="465"/>
      <c r="J28" s="466">
        <f t="shared" si="0"/>
        <v>0</v>
      </c>
      <c r="K28" s="465"/>
      <c r="L28" s="465"/>
      <c r="M28" s="466">
        <f t="shared" si="1"/>
        <v>0</v>
      </c>
      <c r="N28" s="465"/>
      <c r="O28" s="465"/>
      <c r="P28" s="466">
        <f t="shared" si="2"/>
        <v>0</v>
      </c>
      <c r="Q28" s="467">
        <f t="shared" si="3"/>
        <v>0</v>
      </c>
      <c r="R28" s="541"/>
      <c r="S28" s="465"/>
      <c r="T28" s="465"/>
      <c r="U28" s="465"/>
      <c r="V28" s="465"/>
      <c r="W28" s="466">
        <f t="shared" si="4"/>
        <v>0</v>
      </c>
      <c r="X28" s="465"/>
      <c r="Y28" s="465"/>
      <c r="Z28" s="466">
        <f t="shared" si="5"/>
        <v>0</v>
      </c>
      <c r="AA28" s="465"/>
      <c r="AB28" s="465"/>
      <c r="AC28" s="466">
        <f t="shared" si="6"/>
        <v>0</v>
      </c>
      <c r="AD28" s="467">
        <f t="shared" si="7"/>
        <v>0</v>
      </c>
      <c r="AE28" s="542"/>
      <c r="AF28" s="543"/>
      <c r="AG28" s="543"/>
      <c r="AH28" s="543"/>
      <c r="AI28" s="543"/>
      <c r="AJ28" s="543"/>
      <c r="AK28" s="543"/>
      <c r="AL28" s="543"/>
      <c r="AM28" s="543"/>
      <c r="AN28" s="528">
        <f t="shared" si="8"/>
        <v>0</v>
      </c>
      <c r="AO28" s="467">
        <f t="shared" si="9"/>
        <v>0</v>
      </c>
      <c r="AP28" s="493"/>
      <c r="AQ28" s="544"/>
      <c r="AR28" s="545"/>
      <c r="AS28" s="467">
        <f t="shared" si="10"/>
        <v>0</v>
      </c>
      <c r="AT28" s="542"/>
      <c r="AU28" s="543"/>
      <c r="AV28" s="543"/>
      <c r="AW28" s="543"/>
      <c r="AX28" s="543"/>
      <c r="AY28" s="543"/>
      <c r="AZ28" s="543"/>
      <c r="BA28" s="543"/>
      <c r="BB28" s="543"/>
      <c r="BC28" s="528">
        <f t="shared" si="11"/>
        <v>0</v>
      </c>
      <c r="BD28" s="467">
        <f t="shared" si="12"/>
        <v>0</v>
      </c>
      <c r="BE28" s="542"/>
      <c r="BF28" s="543"/>
      <c r="BG28" s="543"/>
      <c r="BH28" s="543"/>
      <c r="BI28" s="543"/>
      <c r="BJ28" s="543"/>
      <c r="BK28" s="467">
        <f t="shared" si="13"/>
        <v>0</v>
      </c>
      <c r="BL28" s="545"/>
      <c r="BM28" s="467">
        <f t="shared" si="14"/>
        <v>0</v>
      </c>
      <c r="BN28" s="542"/>
      <c r="BO28" s="481">
        <f t="shared" si="15"/>
        <v>0</v>
      </c>
      <c r="BP28" s="481">
        <f t="shared" si="16"/>
        <v>0</v>
      </c>
      <c r="BQ28" s="481">
        <f t="shared" si="17"/>
        <v>0</v>
      </c>
      <c r="BR28" s="546">
        <f t="shared" si="18"/>
        <v>0</v>
      </c>
      <c r="BS28" s="547"/>
      <c r="BT28" s="548">
        <f t="shared" si="19"/>
        <v>0</v>
      </c>
      <c r="BU28" s="549"/>
      <c r="BV28" s="550">
        <f t="shared" si="20"/>
        <v>0</v>
      </c>
      <c r="BW28" s="552" t="s">
        <v>332</v>
      </c>
    </row>
    <row r="29" spans="1:75" x14ac:dyDescent="0.3">
      <c r="A29" s="449"/>
      <c r="B29" s="449"/>
      <c r="C29" s="449"/>
      <c r="D29" s="449"/>
      <c r="E29" s="449"/>
    </row>
    <row r="30" spans="1:75" x14ac:dyDescent="0.3">
      <c r="A30" s="490"/>
      <c r="B30" s="490"/>
      <c r="C30" s="491"/>
      <c r="D30" s="491"/>
    </row>
    <row r="31" spans="1:75" x14ac:dyDescent="0.3">
      <c r="A31" s="490"/>
      <c r="B31" s="490"/>
      <c r="C31" s="491"/>
      <c r="D31" s="491"/>
    </row>
    <row r="32" spans="1:75" x14ac:dyDescent="0.3">
      <c r="A32" s="490"/>
      <c r="B32" s="490"/>
      <c r="C32" s="491"/>
      <c r="D32" s="491"/>
    </row>
    <row r="33" spans="1:4" x14ac:dyDescent="0.3">
      <c r="A33" s="490"/>
      <c r="B33" s="490"/>
      <c r="C33" s="491"/>
      <c r="D33" s="491"/>
    </row>
    <row r="34" spans="1:4" x14ac:dyDescent="0.3">
      <c r="A34" s="488"/>
      <c r="B34" s="488"/>
      <c r="C34" s="491"/>
      <c r="D34" s="491"/>
    </row>
    <row r="35" spans="1:4" x14ac:dyDescent="0.3">
      <c r="A35" s="488"/>
      <c r="B35" s="488"/>
      <c r="C35" s="491"/>
      <c r="D35" s="491"/>
    </row>
    <row r="36" spans="1:4" x14ac:dyDescent="0.3">
      <c r="A36" s="488"/>
      <c r="B36" s="488"/>
      <c r="C36" s="491"/>
      <c r="D36" s="491"/>
    </row>
    <row r="37" spans="1:4" x14ac:dyDescent="0.3">
      <c r="A37" s="488"/>
      <c r="B37" s="488"/>
      <c r="C37" s="489"/>
      <c r="D37" s="489"/>
    </row>
    <row r="38" spans="1:4" x14ac:dyDescent="0.3">
      <c r="A38" s="488"/>
      <c r="B38" s="488"/>
      <c r="C38" s="489"/>
      <c r="D38" s="489"/>
    </row>
    <row r="39" spans="1:4" x14ac:dyDescent="0.3">
      <c r="A39" s="488"/>
      <c r="B39" s="488"/>
      <c r="C39" s="489"/>
      <c r="D39" s="489"/>
    </row>
    <row r="40" spans="1:4" x14ac:dyDescent="0.3">
      <c r="A40" s="488"/>
      <c r="B40" s="488"/>
      <c r="C40" s="489"/>
      <c r="D40" s="489"/>
    </row>
    <row r="41" spans="1:4" x14ac:dyDescent="0.3">
      <c r="A41" s="488"/>
      <c r="B41" s="488"/>
      <c r="C41" s="489"/>
      <c r="D41" s="489"/>
    </row>
    <row r="42" spans="1:4" x14ac:dyDescent="0.3">
      <c r="A42" s="488"/>
      <c r="B42" s="488"/>
      <c r="C42" s="489"/>
      <c r="D42" s="489"/>
    </row>
    <row r="43" spans="1:4" x14ac:dyDescent="0.3">
      <c r="A43" s="488"/>
      <c r="B43" s="488"/>
      <c r="C43" s="489"/>
      <c r="D43" s="489"/>
    </row>
    <row r="44" spans="1:4" x14ac:dyDescent="0.3">
      <c r="A44" s="488"/>
      <c r="B44" s="488"/>
      <c r="C44" s="489"/>
      <c r="D44" s="489"/>
    </row>
    <row r="45" spans="1:4" x14ac:dyDescent="0.3">
      <c r="A45" s="488"/>
      <c r="B45" s="488"/>
      <c r="C45" s="489"/>
      <c r="D45" s="489"/>
    </row>
    <row r="46" spans="1:4" x14ac:dyDescent="0.3">
      <c r="A46" s="488"/>
      <c r="B46" s="488"/>
      <c r="C46" s="489"/>
      <c r="D46" s="489"/>
    </row>
    <row r="47" spans="1:4" x14ac:dyDescent="0.3">
      <c r="A47" s="488"/>
      <c r="B47" s="488"/>
      <c r="C47" s="489"/>
      <c r="D47" s="489"/>
    </row>
  </sheetData>
  <sortState xmlns:xlrd2="http://schemas.microsoft.com/office/spreadsheetml/2017/richdata2" ref="A11:BW27">
    <sortCondition descending="1" ref="BV11:BV27"/>
  </sortState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62</vt:i4>
      </vt:variant>
    </vt:vector>
  </HeadingPairs>
  <TitlesOfParts>
    <vt:vector size="95" baseType="lpstr">
      <vt:lpstr>Comp Detail</vt:lpstr>
      <vt:lpstr>AWARDS</vt:lpstr>
      <vt:lpstr>IND Open</vt:lpstr>
      <vt:lpstr>IND Adv</vt:lpstr>
      <vt:lpstr>IND Mod TT</vt:lpstr>
      <vt:lpstr>IND Int</vt:lpstr>
      <vt:lpstr>IND Nov</vt:lpstr>
      <vt:lpstr>IND PreNov</vt:lpstr>
      <vt:lpstr>IND Prelim A</vt:lpstr>
      <vt:lpstr>IND Prelim B</vt:lpstr>
      <vt:lpstr>IND Intro Comp</vt:lpstr>
      <vt:lpstr>IND Intro Free</vt:lpstr>
      <vt:lpstr>PDD Int</vt:lpstr>
      <vt:lpstr>PDD Walk A</vt:lpstr>
      <vt:lpstr>PDD Walk B</vt:lpstr>
      <vt:lpstr>SQ Int Comp</vt:lpstr>
      <vt:lpstr>SQ Int Free</vt:lpstr>
      <vt:lpstr>SQ PreNov Comp</vt:lpstr>
      <vt:lpstr>SQ Prelim Comp</vt:lpstr>
      <vt:lpstr>SQ Prelim Free</vt:lpstr>
      <vt:lpstr>Lungers Walk</vt:lpstr>
      <vt:lpstr>Lungers Canter</vt:lpstr>
      <vt:lpstr>Barrel IND Open Adv Int</vt:lpstr>
      <vt:lpstr>Barrel IND Nov PreNov</vt:lpstr>
      <vt:lpstr>Barrel IND Prelim A</vt:lpstr>
      <vt:lpstr>Barrel IND Prelim B</vt:lpstr>
      <vt:lpstr>Barrel IND Intro</vt:lpstr>
      <vt:lpstr>Barrel PDD Open Adv Int</vt:lpstr>
      <vt:lpstr>Barrel PDD Nov PreNov</vt:lpstr>
      <vt:lpstr>Barrel PDD Prelim A</vt:lpstr>
      <vt:lpstr>Barrel PDD Prelim B</vt:lpstr>
      <vt:lpstr>Barrel PDD Intro</vt:lpstr>
      <vt:lpstr>Barrel Squad</vt:lpstr>
      <vt:lpstr>'Barrel IND Intro'!Print_Area</vt:lpstr>
      <vt:lpstr>'Barrel IND Nov PreNov'!Print_Area</vt:lpstr>
      <vt:lpstr>'Barrel IND Open Adv Int'!Print_Area</vt:lpstr>
      <vt:lpstr>'Barrel IND Prelim A'!Print_Area</vt:lpstr>
      <vt:lpstr>'Barrel IND Prelim B'!Print_Area</vt:lpstr>
      <vt:lpstr>'Barrel PDD Intro'!Print_Area</vt:lpstr>
      <vt:lpstr>'Barrel PDD Nov PreNov'!Print_Area</vt:lpstr>
      <vt:lpstr>'Barrel PDD Open Adv Int'!Print_Area</vt:lpstr>
      <vt:lpstr>'Barrel PDD Prelim A'!Print_Area</vt:lpstr>
      <vt:lpstr>'Barrel PDD Prelim B'!Print_Area</vt:lpstr>
      <vt:lpstr>'Barrel Squad'!Print_Area</vt:lpstr>
      <vt:lpstr>'IND Adv'!Print_Area</vt:lpstr>
      <vt:lpstr>'IND Int'!Print_Area</vt:lpstr>
      <vt:lpstr>'IND Intro Comp'!Print_Area</vt:lpstr>
      <vt:lpstr>'IND Intro Free'!Print_Area</vt:lpstr>
      <vt:lpstr>'IND Mod TT'!Print_Area</vt:lpstr>
      <vt:lpstr>'IND Nov'!Print_Area</vt:lpstr>
      <vt:lpstr>'IND Open'!Print_Area</vt:lpstr>
      <vt:lpstr>'IND Prelim A'!Print_Area</vt:lpstr>
      <vt:lpstr>'IND Prelim B'!Print_Area</vt:lpstr>
      <vt:lpstr>'IND PreNov'!Print_Area</vt:lpstr>
      <vt:lpstr>'Lungers Canter'!Print_Area</vt:lpstr>
      <vt:lpstr>'Lungers Walk'!Print_Area</vt:lpstr>
      <vt:lpstr>'PDD Int'!Print_Area</vt:lpstr>
      <vt:lpstr>'PDD Walk A'!Print_Area</vt:lpstr>
      <vt:lpstr>'PDD Walk B'!Print_Area</vt:lpstr>
      <vt:lpstr>'SQ Int Comp'!Print_Area</vt:lpstr>
      <vt:lpstr>'SQ Int Free'!Print_Area</vt:lpstr>
      <vt:lpstr>'SQ Prelim Comp'!Print_Area</vt:lpstr>
      <vt:lpstr>'SQ Prelim Free'!Print_Area</vt:lpstr>
      <vt:lpstr>'SQ PreNov Comp'!Print_Area</vt:lpstr>
      <vt:lpstr>'Barrel IND Intro'!Print_Titles</vt:lpstr>
      <vt:lpstr>'Barrel IND Nov PreNov'!Print_Titles</vt:lpstr>
      <vt:lpstr>'Barrel IND Open Adv Int'!Print_Titles</vt:lpstr>
      <vt:lpstr>'Barrel IND Prelim A'!Print_Titles</vt:lpstr>
      <vt:lpstr>'Barrel IND Prelim B'!Print_Titles</vt:lpstr>
      <vt:lpstr>'Barrel PDD Intro'!Print_Titles</vt:lpstr>
      <vt:lpstr>'Barrel PDD Nov PreNov'!Print_Titles</vt:lpstr>
      <vt:lpstr>'Barrel PDD Open Adv Int'!Print_Titles</vt:lpstr>
      <vt:lpstr>'Barrel PDD Prelim A'!Print_Titles</vt:lpstr>
      <vt:lpstr>'Barrel PDD Prelim B'!Print_Titles</vt:lpstr>
      <vt:lpstr>'Barrel Squad'!Print_Titles</vt:lpstr>
      <vt:lpstr>'IND Adv'!Print_Titles</vt:lpstr>
      <vt:lpstr>'IND Int'!Print_Titles</vt:lpstr>
      <vt:lpstr>'IND Intro Comp'!Print_Titles</vt:lpstr>
      <vt:lpstr>'IND Intro Free'!Print_Titles</vt:lpstr>
      <vt:lpstr>'IND Mod TT'!Print_Titles</vt:lpstr>
      <vt:lpstr>'IND Nov'!Print_Titles</vt:lpstr>
      <vt:lpstr>'IND Open'!Print_Titles</vt:lpstr>
      <vt:lpstr>'IND Prelim A'!Print_Titles</vt:lpstr>
      <vt:lpstr>'IND Prelim B'!Print_Titles</vt:lpstr>
      <vt:lpstr>'IND PreNov'!Print_Titles</vt:lpstr>
      <vt:lpstr>'Lungers Canter'!Print_Titles</vt:lpstr>
      <vt:lpstr>'Lungers Walk'!Print_Titles</vt:lpstr>
      <vt:lpstr>'PDD Int'!Print_Titles</vt:lpstr>
      <vt:lpstr>'PDD Walk A'!Print_Titles</vt:lpstr>
      <vt:lpstr>'PDD Walk B'!Print_Titles</vt:lpstr>
      <vt:lpstr>'SQ Int Comp'!Print_Titles</vt:lpstr>
      <vt:lpstr>'SQ Int Free'!Print_Titles</vt:lpstr>
      <vt:lpstr>'SQ Prelim Comp'!Print_Titles</vt:lpstr>
      <vt:lpstr>'SQ Prelim Free'!Print_Titles</vt:lpstr>
      <vt:lpstr>'SQ PreNov Comp'!Print_Titles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Kerrie Stapleton</cp:lastModifiedBy>
  <cp:lastPrinted>2024-06-10T08:04:36Z</cp:lastPrinted>
  <dcterms:created xsi:type="dcterms:W3CDTF">2015-05-03T01:56:20Z</dcterms:created>
  <dcterms:modified xsi:type="dcterms:W3CDTF">2024-06-18T20:39:27Z</dcterms:modified>
</cp:coreProperties>
</file>